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ry\Documents\Marketing\"/>
    </mc:Choice>
  </mc:AlternateContent>
  <xr:revisionPtr revIDLastSave="0" documentId="8_{DA03DC4B-5D37-48C7-9AC6-0F858888D1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mmary" sheetId="6" r:id="rId1"/>
    <sheet name="SV Surfaced" sheetId="5" r:id="rId2"/>
    <sheet name="Flattops" sheetId="7" r:id="rId3"/>
    <sheet name="Varifocals" sheetId="3" r:id="rId4"/>
  </sheets>
  <definedNames>
    <definedName name="_xlnm.Print_Area" localSheetId="2">Flattops!$B$1:$N$53</definedName>
    <definedName name="_xlnm.Print_Area" localSheetId="1">'SV Surfaced'!$B$1:$N$52</definedName>
    <definedName name="_xlnm.Print_Area" localSheetId="3">Varifocals!$B$1:$N$74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3" l="1"/>
  <c r="I37" i="3"/>
  <c r="C47" i="3"/>
  <c r="D39" i="3"/>
  <c r="E39" i="3" s="1"/>
  <c r="D37" i="3"/>
  <c r="D45" i="3" s="1"/>
  <c r="D31" i="3"/>
  <c r="D29" i="3"/>
  <c r="C45" i="3" s="1"/>
  <c r="I38" i="7"/>
  <c r="I36" i="7"/>
  <c r="D38" i="7"/>
  <c r="E38" i="7" s="1"/>
  <c r="D36" i="7"/>
  <c r="E36" i="7" s="1"/>
  <c r="I35" i="5"/>
  <c r="H58" i="6"/>
  <c r="D27" i="5"/>
  <c r="C43" i="5" s="1"/>
  <c r="D29" i="5"/>
  <c r="E45" i="3" l="1"/>
  <c r="E37" i="3"/>
  <c r="D47" i="3"/>
  <c r="E47" i="3" s="1"/>
  <c r="I39" i="5"/>
  <c r="D39" i="5" s="1"/>
  <c r="E39" i="5" s="1"/>
  <c r="D45" i="5" l="1"/>
  <c r="I36" i="5"/>
  <c r="D36" i="5" s="1"/>
  <c r="I37" i="5"/>
  <c r="D37" i="5" s="1"/>
  <c r="I38" i="5"/>
  <c r="D38" i="5" s="1"/>
  <c r="D35" i="5"/>
  <c r="H59" i="6"/>
  <c r="D57" i="6" s="1"/>
  <c r="D54" i="6" s="1"/>
  <c r="H41" i="6" s="1"/>
  <c r="D28" i="7" l="1"/>
  <c r="D29" i="7"/>
  <c r="C45" i="7"/>
  <c r="D30" i="7"/>
  <c r="D31" i="7"/>
  <c r="I21" i="6" s="1"/>
  <c r="I37" i="7"/>
  <c r="D37" i="7" s="1"/>
  <c r="E37" i="7" s="1"/>
  <c r="I39" i="7"/>
  <c r="D39" i="7" s="1"/>
  <c r="E39" i="7" s="1"/>
  <c r="C47" i="7"/>
  <c r="D43" i="5"/>
  <c r="F23" i="6"/>
  <c r="D28" i="5"/>
  <c r="C44" i="5" s="1"/>
  <c r="H23" i="6"/>
  <c r="D30" i="5"/>
  <c r="I23" i="6" s="1"/>
  <c r="F19" i="6"/>
  <c r="D30" i="3"/>
  <c r="C46" i="3" s="1"/>
  <c r="H19" i="6"/>
  <c r="D32" i="3"/>
  <c r="C48" i="3" s="1"/>
  <c r="I38" i="3"/>
  <c r="D38" i="3" s="1"/>
  <c r="E38" i="3" s="1"/>
  <c r="I40" i="3"/>
  <c r="D40" i="3" s="1"/>
  <c r="E40" i="3" s="1"/>
  <c r="E36" i="5"/>
  <c r="E37" i="5"/>
  <c r="E35" i="5"/>
  <c r="E38" i="5"/>
  <c r="D46" i="5"/>
  <c r="H21" i="6" l="1"/>
  <c r="D46" i="7"/>
  <c r="E33" i="6"/>
  <c r="F21" i="6"/>
  <c r="F26" i="6" s="1"/>
  <c r="D44" i="7"/>
  <c r="C44" i="7"/>
  <c r="C46" i="7"/>
  <c r="C45" i="5"/>
  <c r="E43" i="5"/>
  <c r="C46" i="5"/>
  <c r="E46" i="5" s="1"/>
  <c r="G19" i="6"/>
  <c r="G23" i="6"/>
  <c r="D47" i="7"/>
  <c r="E47" i="7" s="1"/>
  <c r="D45" i="7"/>
  <c r="E45" i="7" s="1"/>
  <c r="G21" i="6"/>
  <c r="D44" i="5"/>
  <c r="E44" i="5" s="1"/>
  <c r="E35" i="6"/>
  <c r="H26" i="6"/>
  <c r="D48" i="3"/>
  <c r="E48" i="3" s="1"/>
  <c r="I19" i="6"/>
  <c r="I26" i="6" s="1"/>
  <c r="D46" i="3"/>
  <c r="E46" i="3" s="1"/>
  <c r="E51" i="3" s="1"/>
  <c r="E31" i="6"/>
  <c r="E46" i="7" l="1"/>
  <c r="E44" i="7"/>
  <c r="E38" i="6"/>
  <c r="E50" i="7"/>
  <c r="F33" i="6" s="1"/>
  <c r="H33" i="6" s="1"/>
  <c r="G26" i="6"/>
  <c r="E45" i="5"/>
  <c r="E49" i="5" s="1"/>
  <c r="F35" i="6" s="1"/>
  <c r="H35" i="6" s="1"/>
  <c r="F31" i="6" l="1"/>
  <c r="F38" i="6" l="1"/>
  <c r="H31" i="6"/>
  <c r="H38" i="6" s="1"/>
  <c r="H44" i="6" s="1"/>
</calcChain>
</file>

<file path=xl/sharedStrings.xml><?xml version="1.0" encoding="utf-8"?>
<sst xmlns="http://schemas.openxmlformats.org/spreadsheetml/2006/main" count="226" uniqueCount="108">
  <si>
    <t>Lens Casting Profit Calculator</t>
    <phoneticPr fontId="0" type="noConversion"/>
  </si>
  <si>
    <t xml:space="preserve">Single Vision Clear Hardcoat &amp; Arc </t>
  </si>
  <si>
    <t>R 420.00 per pair</t>
  </si>
  <si>
    <t>Q2100 Lens (Hard Coated)</t>
    <phoneticPr fontId="0" type="noConversion"/>
  </si>
  <si>
    <t>Q2100 Lens (Hard Coated)</t>
    <phoneticPr fontId="0" type="noConversion"/>
  </si>
  <si>
    <t>Aspheric Single Vision - Surfaced</t>
  </si>
  <si>
    <t>Surfaced Lenses</t>
  </si>
  <si>
    <t>Stock Lenses</t>
  </si>
  <si>
    <t>SINGLE VISION SURFACED LENSES</t>
  </si>
  <si>
    <t>MULTI FOCAL LENSES</t>
  </si>
  <si>
    <t>Varifocals</t>
  </si>
  <si>
    <t>No of pairs per month</t>
  </si>
  <si>
    <t>Single Vision Surfaced</t>
  </si>
  <si>
    <t>Pairs per Month</t>
  </si>
  <si>
    <t>Monthly savings</t>
  </si>
  <si>
    <t>Profit per Year</t>
  </si>
  <si>
    <t>Clear, Hardcoat, Arc</t>
  </si>
  <si>
    <t>Smart Shades, Hardcoat</t>
  </si>
  <si>
    <t>Smart Shades, ARC</t>
  </si>
  <si>
    <t>Less Expenditure</t>
  </si>
  <si>
    <t>Net Profit for the year</t>
  </si>
  <si>
    <t>THERE ARE FOUR VARIABLES IN THE FORMULA TO APPLY THE MODEL TO ONE'S OWN BUSINESS:</t>
  </si>
  <si>
    <t>The working days per month is variable.</t>
  </si>
  <si>
    <t>Flat Tops</t>
  </si>
  <si>
    <t>FLAT TOPS</t>
  </si>
  <si>
    <t>28 Flat Top Clear &amp; Hardcoat</t>
  </si>
  <si>
    <t>28 Flat Top Clear Hardcoat &amp; ARC</t>
  </si>
  <si>
    <t xml:space="preserve">28  Flat Top Smartshades Hardcoat </t>
  </si>
  <si>
    <t>28  Flat Top Smartshades Hardcoat &amp; ARC</t>
  </si>
  <si>
    <t>The savings is based on a suppliers listed price.</t>
  </si>
  <si>
    <t>Price per pair</t>
  </si>
  <si>
    <t>Per pair</t>
  </si>
  <si>
    <t>Fastcast Lens (Hard coated)</t>
  </si>
  <si>
    <t>Key information</t>
  </si>
  <si>
    <t>Production -  Clear 2-3 pairs per hour - AR 1 pair per hour</t>
  </si>
  <si>
    <t>No optical experience required to make lenses</t>
  </si>
  <si>
    <t>TOTAL PAIRS PER MONTH</t>
  </si>
  <si>
    <t>Quotes based on dollar/rand rate</t>
  </si>
  <si>
    <t>Delivery approximately one month</t>
  </si>
  <si>
    <t>Price includes installation and training</t>
  </si>
  <si>
    <t>Price excludes freight</t>
  </si>
  <si>
    <t>Price is influenced by choice of molds</t>
  </si>
  <si>
    <t>There are five variables that you should change by clicking and over writing</t>
  </si>
  <si>
    <t>A selection of the number of different designs of lenses you will produce per day</t>
  </si>
  <si>
    <t>Q2100 Lens (Hard coated)</t>
    <phoneticPr fontId="0" type="noConversion"/>
  </si>
  <si>
    <t>Q2100 Lens (Hard coated)</t>
    <phoneticPr fontId="0" type="noConversion"/>
  </si>
  <si>
    <t>Change the number of working days in a month</t>
    <phoneticPr fontId="0" type="noConversion"/>
  </si>
  <si>
    <t>Instructions Only edit fields in Red</t>
    <phoneticPr fontId="0" type="noConversion"/>
  </si>
  <si>
    <t>Inhouse production Costs</t>
    <phoneticPr fontId="0" type="noConversion"/>
  </si>
  <si>
    <t>Continual Focus Lens ( CFL ) &amp; Short Corridor Lens ( SCL ) 1.56 index</t>
    <phoneticPr fontId="0" type="noConversion"/>
  </si>
  <si>
    <t>Supplier Discount</t>
    <phoneticPr fontId="0" type="noConversion"/>
  </si>
  <si>
    <t>Interest Rate</t>
    <phoneticPr fontId="0" type="noConversion"/>
  </si>
  <si>
    <t>Period of Finance</t>
    <phoneticPr fontId="0" type="noConversion"/>
  </si>
  <si>
    <t>Lease Info</t>
    <phoneticPr fontId="0" type="noConversion"/>
  </si>
  <si>
    <t>Value of Finance</t>
    <phoneticPr fontId="0" type="noConversion"/>
  </si>
  <si>
    <t>Nano</t>
    <phoneticPr fontId="0" type="noConversion"/>
  </si>
  <si>
    <t>y/n</t>
    <phoneticPr fontId="0" type="noConversion"/>
  </si>
  <si>
    <t>NanoClear</t>
    <phoneticPr fontId="0" type="noConversion"/>
  </si>
  <si>
    <t xml:space="preserve"> Q2100 </t>
    <phoneticPr fontId="0" type="noConversion"/>
  </si>
  <si>
    <t>Selling Price of Unit</t>
    <phoneticPr fontId="0" type="noConversion"/>
  </si>
  <si>
    <t>Supplier Discount</t>
    <phoneticPr fontId="0" type="noConversion"/>
  </si>
  <si>
    <t>Expences (Monthly)</t>
    <phoneticPr fontId="0" type="noConversion"/>
  </si>
  <si>
    <t>Additional cost that RxDirect will incur</t>
  </si>
  <si>
    <t>Your current supplier price</t>
  </si>
  <si>
    <t>Your total lab discount</t>
  </si>
  <si>
    <t>Profit Calculator</t>
    <phoneticPr fontId="0" type="noConversion"/>
  </si>
  <si>
    <t>LENS PRODUCTION</t>
  </si>
  <si>
    <t>Per Month</t>
  </si>
  <si>
    <t>Working Days per Month</t>
  </si>
  <si>
    <t>Savings</t>
  </si>
  <si>
    <t>Monthly</t>
  </si>
  <si>
    <t>Salaries</t>
  </si>
  <si>
    <t>Lease Repayment</t>
  </si>
  <si>
    <t>RELATED COSTS :</t>
  </si>
  <si>
    <t>Wholesale Hardcoated</t>
  </si>
  <si>
    <t>Other</t>
  </si>
  <si>
    <t>VARIABLES</t>
  </si>
  <si>
    <t>incl hard coat</t>
  </si>
  <si>
    <t>Monthly Savings</t>
  </si>
  <si>
    <t>Clear Lenses plus Hardcoat</t>
  </si>
  <si>
    <t xml:space="preserve">Clear Lenses plus ARC </t>
  </si>
  <si>
    <t>Smartshades plus Hardcoat</t>
  </si>
  <si>
    <t>Smartshades plus ARC</t>
  </si>
  <si>
    <t>Clear plus Hardcoat</t>
  </si>
  <si>
    <t xml:space="preserve">Smartshades plus Hardcoat </t>
  </si>
  <si>
    <t>Clear,Hardcoat,Arc</t>
  </si>
  <si>
    <t xml:space="preserve">Smartshades plus Arc </t>
  </si>
  <si>
    <t>R 100.00 per pair</t>
  </si>
  <si>
    <t>R 200.00 per pair</t>
  </si>
  <si>
    <t>No of Pairs</t>
  </si>
  <si>
    <t>Pairs per day</t>
  </si>
  <si>
    <t>Per Pair</t>
  </si>
  <si>
    <t>Wholesale</t>
  </si>
  <si>
    <t>Single Vision Smartshades &amp; Hardcoat</t>
  </si>
  <si>
    <t xml:space="preserve">Single Vision Smartshades &amp; Arc </t>
  </si>
  <si>
    <t>Single Vision Clear &amp; Hardcoat</t>
  </si>
  <si>
    <t>R280 per pair</t>
    <phoneticPr fontId="0" type="noConversion"/>
  </si>
  <si>
    <t>R380 per pair</t>
    <phoneticPr fontId="0" type="noConversion"/>
  </si>
  <si>
    <t xml:space="preserve">Instructions </t>
  </si>
  <si>
    <t>Wholesale January 2018</t>
  </si>
  <si>
    <t>n</t>
  </si>
  <si>
    <t>Payment</t>
  </si>
  <si>
    <t>Deposit</t>
  </si>
  <si>
    <t>flat Tops</t>
  </si>
  <si>
    <t>Total</t>
  </si>
  <si>
    <t>R280.00 per pair</t>
  </si>
  <si>
    <t>Single Vision Photochromic &amp; Hardcoat</t>
  </si>
  <si>
    <t>CFL (Hardcoated)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</si>
</sst>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R&quot;#,##0.00_);[Red]\(&quot;R&quot;#,##0.00\)"/>
    <numFmt numFmtId="165" formatCode="_(* #,##0.00_);_(* \(#,##0.00\);_(* &quot;-&quot;??_);_(@_)"/>
    <numFmt numFmtId="166" formatCode="&quot;R&quot;\ #,##0.00;[Red]&quot;R&quot;\ \-#,##0.00"/>
    <numFmt numFmtId="167" formatCode="_ [$R-1C09]\ * #,##0.00_ ;_ [$R-1C09]\ * \-#,##0.00_ ;_ [$R-1C09]\ * &quot;-&quot;??_ ;_ @_ "/>
    <numFmt numFmtId="168" formatCode="[$R-1C09]\ #,##0.00"/>
    <numFmt numFmtId="169" formatCode="[$R-1C09]\ #,##0.00;[$R-1C09]\ \-#,##0.00"/>
    <numFmt numFmtId="170" formatCode="&quot;R&quot;\ #,##0.00"/>
    <numFmt numFmtId="171" formatCode="_ &quot;R&quot;\ * #,##0_ ;_ &quot;R&quot;\ * \-#,##0_ ;_ &quot;R&quot;\ * &quot;-&quot;??_ ;_ @_ "/>
    <numFmt numFmtId="172" formatCode="[$$-409]#,##0.00"/>
    <numFmt numFmtId="173" formatCode="&quot;R&quot;#,##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0"/>
      <color indexed="15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0"/>
      <color indexed="11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8" fontId="0" fillId="0" borderId="0" xfId="0" applyNumberFormat="1"/>
    <xf numFmtId="168" fontId="0" fillId="0" borderId="0" xfId="0" applyNumberFormat="1" applyBorder="1"/>
    <xf numFmtId="168" fontId="2" fillId="0" borderId="0" xfId="0" applyNumberFormat="1" applyFont="1"/>
    <xf numFmtId="167" fontId="2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8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left"/>
    </xf>
    <xf numFmtId="169" fontId="1" fillId="0" borderId="0" xfId="1" applyNumberFormat="1" applyFill="1" applyAlignment="1">
      <alignment horizontal="center"/>
    </xf>
    <xf numFmtId="167" fontId="1" fillId="0" borderId="0" xfId="1" applyNumberFormat="1" applyAlignment="1">
      <alignment horizontal="center"/>
    </xf>
    <xf numFmtId="167" fontId="1" fillId="0" borderId="0" xfId="1" applyNumberFormat="1" applyFill="1" applyAlignment="1">
      <alignment horizontal="center"/>
    </xf>
    <xf numFmtId="167" fontId="1" fillId="0" borderId="0" xfId="1" applyNumberFormat="1" applyFont="1" applyFill="1" applyAlignment="1">
      <alignment horizontal="center"/>
    </xf>
    <xf numFmtId="167" fontId="1" fillId="0" borderId="0" xfId="1" applyNumberFormat="1" applyAlignment="1">
      <alignment horizontal="justify"/>
    </xf>
    <xf numFmtId="168" fontId="0" fillId="0" borderId="0" xfId="0" applyNumberFormat="1" applyFill="1"/>
    <xf numFmtId="0" fontId="2" fillId="0" borderId="0" xfId="0" applyFont="1" applyAlignment="1">
      <alignment horizontal="center"/>
    </xf>
    <xf numFmtId="168" fontId="9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9" fontId="6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0" applyFont="1" applyFill="1"/>
    <xf numFmtId="166" fontId="2" fillId="2" borderId="0" xfId="0" applyNumberFormat="1" applyFont="1" applyFill="1" applyAlignment="1">
      <alignment horizontal="left"/>
    </xf>
    <xf numFmtId="168" fontId="0" fillId="0" borderId="0" xfId="0" applyNumberFormat="1" applyFill="1" applyBorder="1"/>
    <xf numFmtId="169" fontId="2" fillId="2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169" fontId="6" fillId="0" borderId="7" xfId="1" applyNumberFormat="1" applyFont="1" applyFill="1" applyBorder="1" applyAlignment="1">
      <alignment horizontal="center" vertical="center" wrapText="1"/>
    </xf>
    <xf numFmtId="169" fontId="6" fillId="0" borderId="8" xfId="1" applyNumberFormat="1" applyFont="1" applyFill="1" applyBorder="1" applyAlignment="1">
      <alignment horizontal="center" vertical="center" wrapText="1"/>
    </xf>
    <xf numFmtId="169" fontId="6" fillId="0" borderId="9" xfId="1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3" borderId="0" xfId="0" applyFont="1" applyFill="1"/>
    <xf numFmtId="0" fontId="14" fillId="0" borderId="12" xfId="0" applyFont="1" applyBorder="1"/>
    <xf numFmtId="0" fontId="15" fillId="0" borderId="0" xfId="0" applyFont="1"/>
    <xf numFmtId="165" fontId="2" fillId="0" borderId="0" xfId="1" applyFont="1"/>
    <xf numFmtId="165" fontId="2" fillId="3" borderId="0" xfId="1" applyFont="1" applyFill="1"/>
    <xf numFmtId="0" fontId="2" fillId="3" borderId="12" xfId="0" applyFont="1" applyFill="1" applyBorder="1"/>
    <xf numFmtId="165" fontId="6" fillId="5" borderId="0" xfId="1" applyFont="1" applyFill="1"/>
    <xf numFmtId="0" fontId="11" fillId="0" borderId="0" xfId="0" applyFont="1"/>
    <xf numFmtId="0" fontId="16" fillId="0" borderId="0" xfId="0" applyFont="1"/>
    <xf numFmtId="0" fontId="2" fillId="4" borderId="0" xfId="0" applyFont="1" applyFill="1" applyAlignment="1">
      <alignment horizontal="center"/>
    </xf>
    <xf numFmtId="0" fontId="8" fillId="6" borderId="0" xfId="0" applyFont="1" applyFill="1"/>
    <xf numFmtId="0" fontId="2" fillId="6" borderId="0" xfId="0" applyFont="1" applyFill="1"/>
    <xf numFmtId="168" fontId="2" fillId="4" borderId="0" xfId="0" applyNumberFormat="1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7" borderId="0" xfId="0" applyFont="1" applyFill="1"/>
    <xf numFmtId="0" fontId="0" fillId="8" borderId="0" xfId="0" applyFill="1"/>
    <xf numFmtId="0" fontId="4" fillId="8" borderId="0" xfId="0" applyFont="1" applyFill="1"/>
    <xf numFmtId="0" fontId="2" fillId="8" borderId="0" xfId="0" applyFont="1" applyFill="1"/>
    <xf numFmtId="0" fontId="20" fillId="8" borderId="0" xfId="0" applyFont="1" applyFill="1"/>
    <xf numFmtId="0" fontId="6" fillId="9" borderId="0" xfId="0" applyFont="1" applyFill="1"/>
    <xf numFmtId="0" fontId="6" fillId="10" borderId="0" xfId="0" applyFont="1" applyFill="1"/>
    <xf numFmtId="0" fontId="7" fillId="0" borderId="0" xfId="0" applyFont="1" applyAlignment="1">
      <alignment horizontal="left"/>
    </xf>
    <xf numFmtId="1" fontId="6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167" fontId="2" fillId="0" borderId="0" xfId="1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0" xfId="0" applyFont="1" applyFill="1" applyAlignment="1">
      <alignment horizontal="justify"/>
    </xf>
    <xf numFmtId="171" fontId="6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ill="1" applyBorder="1"/>
    <xf numFmtId="172" fontId="6" fillId="0" borderId="0" xfId="0" applyNumberFormat="1" applyFont="1" applyAlignment="1">
      <alignment horizontal="left"/>
    </xf>
    <xf numFmtId="0" fontId="2" fillId="0" borderId="16" xfId="0" applyFont="1" applyFill="1" applyBorder="1" applyAlignment="1">
      <alignment horizontal="left"/>
    </xf>
    <xf numFmtId="172" fontId="6" fillId="0" borderId="17" xfId="0" applyNumberFormat="1" applyFont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171" fontId="6" fillId="0" borderId="19" xfId="0" applyNumberFormat="1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2" xfId="0" applyFill="1" applyBorder="1"/>
    <xf numFmtId="0" fontId="19" fillId="0" borderId="22" xfId="0" applyFont="1" applyFill="1" applyBorder="1"/>
    <xf numFmtId="0" fontId="0" fillId="0" borderId="19" xfId="0" applyBorder="1"/>
    <xf numFmtId="0" fontId="0" fillId="0" borderId="20" xfId="0" applyBorder="1"/>
    <xf numFmtId="168" fontId="2" fillId="0" borderId="0" xfId="0" applyNumberFormat="1" applyFont="1" applyFill="1" applyBorder="1"/>
    <xf numFmtId="0" fontId="2" fillId="0" borderId="0" xfId="0" applyFont="1" applyFill="1" applyBorder="1"/>
    <xf numFmtId="9" fontId="2" fillId="0" borderId="0" xfId="2" applyFont="1" applyFill="1" applyBorder="1"/>
    <xf numFmtId="0" fontId="0" fillId="0" borderId="22" xfId="0" applyFont="1" applyFill="1" applyBorder="1"/>
    <xf numFmtId="0" fontId="2" fillId="11" borderId="0" xfId="0" applyFont="1" applyFill="1"/>
    <xf numFmtId="4" fontId="6" fillId="12" borderId="21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165" fontId="2" fillId="3" borderId="0" xfId="1" applyFont="1" applyFill="1" applyBorder="1"/>
    <xf numFmtId="0" fontId="2" fillId="0" borderId="24" xfId="0" applyFont="1" applyBorder="1" applyAlignment="1">
      <alignment horizontal="center"/>
    </xf>
    <xf numFmtId="170" fontId="2" fillId="0" borderId="24" xfId="0" applyNumberFormat="1" applyFont="1" applyBorder="1"/>
    <xf numFmtId="170" fontId="2" fillId="3" borderId="24" xfId="0" applyNumberFormat="1" applyFont="1" applyFill="1" applyBorder="1"/>
    <xf numFmtId="0" fontId="5" fillId="0" borderId="19" xfId="0" applyFont="1" applyFill="1" applyBorder="1"/>
    <xf numFmtId="165" fontId="19" fillId="0" borderId="23" xfId="1" applyFont="1" applyFill="1" applyBorder="1"/>
    <xf numFmtId="164" fontId="0" fillId="0" borderId="21" xfId="0" applyNumberFormat="1" applyFill="1" applyBorder="1"/>
    <xf numFmtId="0" fontId="5" fillId="4" borderId="21" xfId="0" applyFont="1" applyFill="1" applyBorder="1"/>
    <xf numFmtId="165" fontId="11" fillId="3" borderId="12" xfId="1" applyFont="1" applyFill="1" applyBorder="1"/>
    <xf numFmtId="173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168" fontId="2" fillId="0" borderId="13" xfId="0" applyNumberFormat="1" applyFont="1" applyFill="1" applyBorder="1"/>
    <xf numFmtId="0" fontId="1" fillId="0" borderId="0" xfId="0" applyFont="1"/>
    <xf numFmtId="9" fontId="0" fillId="12" borderId="23" xfId="2" applyFont="1" applyFill="1" applyBorder="1" applyProtection="1">
      <protection locked="0"/>
    </xf>
    <xf numFmtId="0" fontId="0" fillId="12" borderId="23" xfId="0" applyFill="1" applyBorder="1" applyProtection="1">
      <protection locked="0"/>
    </xf>
    <xf numFmtId="168" fontId="2" fillId="4" borderId="14" xfId="0" applyNumberFormat="1" applyFont="1" applyFill="1" applyBorder="1" applyProtection="1">
      <protection locked="0"/>
    </xf>
    <xf numFmtId="168" fontId="2" fillId="4" borderId="15" xfId="0" applyNumberFormat="1" applyFont="1" applyFill="1" applyBorder="1" applyProtection="1">
      <protection locked="0"/>
    </xf>
    <xf numFmtId="3" fontId="6" fillId="12" borderId="20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/>
      <protection locked="0"/>
    </xf>
    <xf numFmtId="168" fontId="2" fillId="4" borderId="0" xfId="0" applyNumberFormat="1" applyFont="1" applyFill="1" applyAlignment="1" applyProtection="1">
      <alignment horizontal="center"/>
      <protection locked="0"/>
    </xf>
    <xf numFmtId="173" fontId="21" fillId="12" borderId="0" xfId="0" applyNumberFormat="1" applyFont="1" applyFill="1" applyAlignment="1" applyProtection="1">
      <alignment horizontal="center"/>
      <protection locked="0"/>
    </xf>
    <xf numFmtId="9" fontId="10" fillId="4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6"/>
  <sheetViews>
    <sheetView tabSelected="1" workbookViewId="0">
      <selection activeCell="C5" sqref="C5"/>
    </sheetView>
  </sheetViews>
  <sheetFormatPr defaultColWidth="11.42578125" defaultRowHeight="12.75" x14ac:dyDescent="0.2"/>
  <cols>
    <col min="1" max="1" width="2.28515625" customWidth="1"/>
    <col min="2" max="2" width="29" customWidth="1"/>
    <col min="3" max="3" width="21" customWidth="1"/>
    <col min="4" max="4" width="13" customWidth="1"/>
    <col min="5" max="5" width="11.42578125" customWidth="1"/>
    <col min="6" max="6" width="14.7109375" customWidth="1"/>
    <col min="7" max="7" width="16.85546875" hidden="1" customWidth="1"/>
    <col min="8" max="8" width="19.85546875" customWidth="1"/>
    <col min="9" max="9" width="1.42578125" hidden="1" customWidth="1"/>
    <col min="10" max="10" width="51.28515625" customWidth="1"/>
    <col min="11" max="11" width="12" customWidth="1"/>
    <col min="12" max="12" width="14.28515625" customWidth="1"/>
  </cols>
  <sheetData>
    <row r="2" spans="1:10" ht="20.25" x14ac:dyDescent="0.3">
      <c r="A2" s="73" t="s">
        <v>65</v>
      </c>
      <c r="B2" s="74"/>
      <c r="C2" s="74"/>
      <c r="D2" s="72"/>
      <c r="E2" s="72"/>
    </row>
    <row r="4" spans="1:10" s="2" customFormat="1" ht="15.75" x14ac:dyDescent="0.25">
      <c r="B4" s="94" t="s">
        <v>59</v>
      </c>
      <c r="C4" s="95"/>
      <c r="D4" s="96"/>
      <c r="E4" s="97"/>
    </row>
    <row r="5" spans="1:10" s="2" customFormat="1" ht="15.75" x14ac:dyDescent="0.25">
      <c r="B5" s="98" t="s">
        <v>58</v>
      </c>
      <c r="C5" s="134">
        <v>442000</v>
      </c>
      <c r="D5" s="99" t="s">
        <v>57</v>
      </c>
      <c r="E5" s="114">
        <v>0</v>
      </c>
    </row>
    <row r="6" spans="1:10" s="14" customFormat="1" ht="15.75" x14ac:dyDescent="0.25">
      <c r="B6" s="87"/>
      <c r="C6" s="88"/>
      <c r="D6" s="81"/>
      <c r="E6" s="79"/>
    </row>
    <row r="7" spans="1:10" s="2" customFormat="1" ht="15" x14ac:dyDescent="0.2">
      <c r="B7" s="85" t="s">
        <v>48</v>
      </c>
      <c r="E7" s="13"/>
    </row>
    <row r="8" spans="1:10" s="2" customFormat="1" ht="18.75" x14ac:dyDescent="0.3">
      <c r="B8" s="78" t="s">
        <v>49</v>
      </c>
      <c r="C8" s="7"/>
      <c r="D8" s="14"/>
      <c r="J8" s="14"/>
    </row>
    <row r="9" spans="1:10" s="2" customFormat="1" ht="15.75" x14ac:dyDescent="0.25">
      <c r="B9" s="27" t="s">
        <v>83</v>
      </c>
      <c r="C9" s="28" t="s">
        <v>87</v>
      </c>
    </row>
    <row r="10" spans="1:10" s="2" customFormat="1" ht="15.75" hidden="1" x14ac:dyDescent="0.25">
      <c r="B10" s="27" t="s">
        <v>85</v>
      </c>
      <c r="C10" s="28" t="s">
        <v>88</v>
      </c>
      <c r="F10" s="15"/>
    </row>
    <row r="11" spans="1:10" ht="15.75" x14ac:dyDescent="0.25">
      <c r="B11" s="86" t="s">
        <v>84</v>
      </c>
      <c r="C11" s="30" t="s">
        <v>96</v>
      </c>
      <c r="E11" s="2"/>
      <c r="F11" s="15"/>
    </row>
    <row r="12" spans="1:10" ht="15.75" hidden="1" x14ac:dyDescent="0.25">
      <c r="B12" s="86" t="s">
        <v>86</v>
      </c>
      <c r="C12" s="30" t="s">
        <v>97</v>
      </c>
      <c r="F12" s="15"/>
    </row>
    <row r="13" spans="1:10" ht="15.75" x14ac:dyDescent="0.25">
      <c r="B13" s="86"/>
      <c r="C13" s="30"/>
      <c r="F13" s="15"/>
    </row>
    <row r="14" spans="1:10" x14ac:dyDescent="0.2">
      <c r="D14" s="6"/>
    </row>
    <row r="15" spans="1:10" ht="13.5" thickBot="1" x14ac:dyDescent="0.25">
      <c r="C15" s="9"/>
      <c r="D15" s="9"/>
    </row>
    <row r="16" spans="1:10" ht="18.75" thickBot="1" x14ac:dyDescent="0.3">
      <c r="F16" s="140" t="s">
        <v>36</v>
      </c>
      <c r="G16" s="141"/>
      <c r="H16" s="141"/>
      <c r="I16" s="142"/>
    </row>
    <row r="17" spans="3:10" ht="237" thickBot="1" x14ac:dyDescent="0.25">
      <c r="F17" s="44" t="s">
        <v>83</v>
      </c>
      <c r="G17" s="46" t="s">
        <v>16</v>
      </c>
      <c r="H17" s="44" t="s">
        <v>17</v>
      </c>
      <c r="I17" s="45" t="s">
        <v>18</v>
      </c>
    </row>
    <row r="18" spans="3:10" x14ac:dyDescent="0.2">
      <c r="F18" s="35"/>
      <c r="G18" s="35"/>
      <c r="H18" s="41"/>
      <c r="I18" s="36"/>
    </row>
    <row r="19" spans="3:10" ht="15.75" x14ac:dyDescent="0.25">
      <c r="C19" s="34" t="s">
        <v>10</v>
      </c>
      <c r="F19" s="37">
        <f>SUM(Varifocals!D29)</f>
        <v>52</v>
      </c>
      <c r="G19" s="37">
        <f>SUM(Varifocals!D30)</f>
        <v>0</v>
      </c>
      <c r="H19" s="42">
        <f>SUM(Varifocals!D31)</f>
        <v>26</v>
      </c>
      <c r="I19" s="38">
        <f>SUM(Varifocals!D32)</f>
        <v>0</v>
      </c>
    </row>
    <row r="20" spans="3:10" ht="15.75" x14ac:dyDescent="0.25">
      <c r="C20" s="34"/>
      <c r="F20" s="37"/>
      <c r="G20" s="37"/>
      <c r="H20" s="42"/>
      <c r="I20" s="38"/>
    </row>
    <row r="21" spans="3:10" ht="15.75" x14ac:dyDescent="0.25">
      <c r="C21" s="34" t="s">
        <v>103</v>
      </c>
      <c r="F21" s="37">
        <f>Flattops!D28</f>
        <v>52</v>
      </c>
      <c r="G21" s="37">
        <f>Flattops!D29</f>
        <v>0</v>
      </c>
      <c r="H21" s="42">
        <f>Flattops!D30</f>
        <v>26</v>
      </c>
      <c r="I21" s="38">
        <f>Flattops!D31</f>
        <v>0</v>
      </c>
    </row>
    <row r="22" spans="3:10" x14ac:dyDescent="0.2">
      <c r="F22" s="37"/>
      <c r="G22" s="37"/>
      <c r="H22" s="42"/>
      <c r="I22" s="38"/>
    </row>
    <row r="23" spans="3:10" ht="15.75" x14ac:dyDescent="0.25">
      <c r="C23" s="34" t="s">
        <v>12</v>
      </c>
      <c r="F23" s="37">
        <f>SUM('SV Surfaced'!D27)</f>
        <v>0</v>
      </c>
      <c r="G23" s="37">
        <f>SUM('SV Surfaced'!D28)</f>
        <v>0</v>
      </c>
      <c r="H23" s="42">
        <f>SUM('SV Surfaced'!D29)</f>
        <v>0</v>
      </c>
      <c r="I23" s="38">
        <f>SUM('SV Surfaced'!D30)</f>
        <v>0</v>
      </c>
    </row>
    <row r="24" spans="3:10" x14ac:dyDescent="0.2">
      <c r="F24" s="39"/>
      <c r="G24" s="39"/>
      <c r="H24" s="43"/>
      <c r="I24" s="40"/>
    </row>
    <row r="25" spans="3:10" ht="13.5" thickBot="1" x14ac:dyDescent="0.25">
      <c r="F25" s="39"/>
      <c r="G25" s="39"/>
      <c r="H25" s="43"/>
      <c r="I25" s="40"/>
    </row>
    <row r="26" spans="3:10" ht="15.75" thickBot="1" x14ac:dyDescent="0.3">
      <c r="F26" s="47">
        <f>SUM(F19:F25)</f>
        <v>104</v>
      </c>
      <c r="G26" s="48">
        <f>SUM(G19:G25)</f>
        <v>0</v>
      </c>
      <c r="H26" s="49">
        <f>SUM(H19:H25)</f>
        <v>52</v>
      </c>
      <c r="I26" s="48">
        <f>SUM(I19:I25)</f>
        <v>0</v>
      </c>
    </row>
    <row r="29" spans="3:10" ht="47.25" x14ac:dyDescent="0.25">
      <c r="E29" s="50" t="s">
        <v>11</v>
      </c>
      <c r="F29" s="50" t="s">
        <v>14</v>
      </c>
      <c r="H29" s="51" t="s">
        <v>15</v>
      </c>
      <c r="J29" s="34" t="s">
        <v>33</v>
      </c>
    </row>
    <row r="30" spans="3:10" x14ac:dyDescent="0.2">
      <c r="H30" s="52"/>
    </row>
    <row r="31" spans="3:10" ht="15.75" x14ac:dyDescent="0.25">
      <c r="C31" s="34" t="s">
        <v>10</v>
      </c>
      <c r="E31" s="24">
        <f>SUM(Varifocals!D29:D32)</f>
        <v>78</v>
      </c>
      <c r="F31" s="59">
        <f>SUM(Varifocals!E51)</f>
        <v>81411.199999999997</v>
      </c>
      <c r="H31" s="60">
        <f>F31*12</f>
        <v>976934.39999999991</v>
      </c>
      <c r="J31" t="s">
        <v>34</v>
      </c>
    </row>
    <row r="32" spans="3:10" x14ac:dyDescent="0.2">
      <c r="E32" s="24"/>
      <c r="F32" s="59"/>
      <c r="H32" s="60"/>
    </row>
    <row r="33" spans="3:10" ht="15.75" x14ac:dyDescent="0.25">
      <c r="C33" s="34" t="s">
        <v>23</v>
      </c>
      <c r="E33" s="115">
        <f>SUM(Flattops!D28:D31)</f>
        <v>78</v>
      </c>
      <c r="F33" s="116">
        <f>Flattops!E50</f>
        <v>15891.199999999999</v>
      </c>
      <c r="H33" s="117">
        <f>F33*12</f>
        <v>190694.39999999999</v>
      </c>
      <c r="J33" t="s">
        <v>35</v>
      </c>
    </row>
    <row r="34" spans="3:10" x14ac:dyDescent="0.2">
      <c r="E34" s="24"/>
      <c r="F34" s="1"/>
      <c r="H34" s="52"/>
    </row>
    <row r="35" spans="3:10" ht="15.75" x14ac:dyDescent="0.25">
      <c r="C35" s="34" t="s">
        <v>12</v>
      </c>
      <c r="E35" s="24">
        <f>SUM('SV Surfaced'!D27:D30)</f>
        <v>0</v>
      </c>
      <c r="F35" s="59">
        <f>SUM('SV Surfaced'!E49)</f>
        <v>0</v>
      </c>
      <c r="H35" s="60">
        <f>F35*12</f>
        <v>0</v>
      </c>
      <c r="J35" t="s">
        <v>29</v>
      </c>
    </row>
    <row r="36" spans="3:10" x14ac:dyDescent="0.2">
      <c r="E36" s="24"/>
      <c r="F36" s="1"/>
      <c r="H36" s="52"/>
    </row>
    <row r="37" spans="3:10" x14ac:dyDescent="0.2">
      <c r="J37" t="s">
        <v>22</v>
      </c>
    </row>
    <row r="38" spans="3:10" ht="13.5" thickBot="1" x14ac:dyDescent="0.25">
      <c r="C38" s="1" t="s">
        <v>104</v>
      </c>
      <c r="E38" s="118">
        <f>SUM(E32:E36)</f>
        <v>78</v>
      </c>
      <c r="F38" s="119">
        <f>SUM(F31:F36)</f>
        <v>97302.399999999994</v>
      </c>
      <c r="H38" s="120">
        <f>SUM(H31:H36)</f>
        <v>1167628.7999999998</v>
      </c>
    </row>
    <row r="39" spans="3:10" ht="13.5" thickTop="1" x14ac:dyDescent="0.2">
      <c r="E39" s="55"/>
      <c r="F39" s="55"/>
      <c r="H39" s="56"/>
      <c r="J39" t="s">
        <v>37</v>
      </c>
    </row>
    <row r="40" spans="3:10" x14ac:dyDescent="0.2">
      <c r="E40" s="55"/>
      <c r="F40" s="55"/>
      <c r="H40" s="56"/>
    </row>
    <row r="41" spans="3:10" ht="15.75" x14ac:dyDescent="0.25">
      <c r="C41" s="34" t="s">
        <v>19</v>
      </c>
      <c r="E41" s="55"/>
      <c r="F41" s="55"/>
      <c r="H41" s="62">
        <f>D54*12</f>
        <v>192682.29942656422</v>
      </c>
      <c r="J41" t="s">
        <v>38</v>
      </c>
    </row>
    <row r="42" spans="3:10" x14ac:dyDescent="0.2">
      <c r="E42" s="55"/>
      <c r="F42" s="55"/>
      <c r="H42" s="52"/>
    </row>
    <row r="43" spans="3:10" ht="13.5" thickBot="1" x14ac:dyDescent="0.25">
      <c r="E43" s="57"/>
      <c r="F43" s="57"/>
      <c r="H43" s="61"/>
      <c r="J43" t="s">
        <v>39</v>
      </c>
    </row>
    <row r="44" spans="3:10" ht="19.5" thickTop="1" thickBot="1" x14ac:dyDescent="0.3">
      <c r="C44" s="34" t="s">
        <v>20</v>
      </c>
      <c r="D44" s="34"/>
      <c r="E44" s="58"/>
      <c r="F44" s="58"/>
      <c r="H44" s="125">
        <f>SUM(H38-H41)</f>
        <v>974946.50057343557</v>
      </c>
    </row>
    <row r="45" spans="3:10" ht="13.5" thickTop="1" x14ac:dyDescent="0.2">
      <c r="J45" t="s">
        <v>40</v>
      </c>
    </row>
    <row r="47" spans="3:10" x14ac:dyDescent="0.2">
      <c r="J47" t="s">
        <v>41</v>
      </c>
    </row>
    <row r="49" spans="2:9" x14ac:dyDescent="0.2">
      <c r="F49" s="1"/>
      <c r="G49" s="1"/>
      <c r="H49" s="1"/>
    </row>
    <row r="51" spans="2:9" x14ac:dyDescent="0.2">
      <c r="C51" s="54"/>
      <c r="D51" s="53"/>
      <c r="E51" s="53"/>
    </row>
    <row r="52" spans="2:9" x14ac:dyDescent="0.2">
      <c r="C52" s="53"/>
      <c r="D52" s="53"/>
      <c r="E52" s="53"/>
    </row>
    <row r="53" spans="2:9" x14ac:dyDescent="0.2">
      <c r="B53" t="s">
        <v>73</v>
      </c>
      <c r="C53" s="6"/>
      <c r="D53" s="129" t="s">
        <v>70</v>
      </c>
      <c r="F53" s="100" t="s">
        <v>53</v>
      </c>
      <c r="G53" s="101"/>
      <c r="H53" s="102"/>
    </row>
    <row r="54" spans="2:9" x14ac:dyDescent="0.2">
      <c r="B54" t="s">
        <v>61</v>
      </c>
      <c r="C54" s="6"/>
      <c r="D54" s="11">
        <f>SUM(D55:D60)</f>
        <v>16056.858285547018</v>
      </c>
      <c r="F54" s="103"/>
      <c r="G54" s="4"/>
      <c r="H54" s="104"/>
    </row>
    <row r="55" spans="2:9" x14ac:dyDescent="0.2">
      <c r="C55" s="23"/>
      <c r="D55" s="31"/>
      <c r="F55" s="103" t="s">
        <v>51</v>
      </c>
      <c r="G55" s="4"/>
      <c r="H55" s="130">
        <v>0.13</v>
      </c>
    </row>
    <row r="56" spans="2:9" x14ac:dyDescent="0.2">
      <c r="B56" s="69" t="s">
        <v>71</v>
      </c>
      <c r="D56" s="132">
        <v>4000</v>
      </c>
      <c r="E56" s="9"/>
      <c r="F56" s="105" t="s">
        <v>52</v>
      </c>
      <c r="G56" s="4"/>
      <c r="H56" s="131">
        <v>60</v>
      </c>
      <c r="I56" s="6"/>
    </row>
    <row r="57" spans="2:9" x14ac:dyDescent="0.2">
      <c r="B57" s="69" t="s">
        <v>72</v>
      </c>
      <c r="D57" s="128">
        <f>-H59</f>
        <v>10056.858285547018</v>
      </c>
      <c r="E57" s="9"/>
      <c r="F57" s="112" t="s">
        <v>102</v>
      </c>
      <c r="G57" s="4"/>
      <c r="H57" s="131">
        <v>0</v>
      </c>
      <c r="I57" s="6"/>
    </row>
    <row r="58" spans="2:9" ht="14.25" x14ac:dyDescent="0.2">
      <c r="B58" s="69" t="s">
        <v>75</v>
      </c>
      <c r="C58" s="92"/>
      <c r="D58" s="133">
        <v>2000</v>
      </c>
      <c r="E58" s="9"/>
      <c r="F58" s="106" t="s">
        <v>54</v>
      </c>
      <c r="G58" s="4"/>
      <c r="H58" s="122">
        <f>IF(H61="y",(C5+E5-H57),C5-H57)</f>
        <v>442000</v>
      </c>
      <c r="I58" s="6"/>
    </row>
    <row r="59" spans="2:9" x14ac:dyDescent="0.2">
      <c r="C59" s="31"/>
      <c r="D59" s="92"/>
      <c r="E59" s="6"/>
      <c r="F59" s="121" t="s">
        <v>101</v>
      </c>
      <c r="G59" s="4"/>
      <c r="H59" s="123">
        <f>PMT(H55/12,H56,H58,0)</f>
        <v>-10056.858285547018</v>
      </c>
      <c r="I59" s="6"/>
    </row>
    <row r="60" spans="2:9" hidden="1" x14ac:dyDescent="0.2">
      <c r="C60" s="10"/>
      <c r="D60" s="31"/>
      <c r="F60" s="103"/>
      <c r="G60" s="4"/>
      <c r="H60" s="104" t="s">
        <v>56</v>
      </c>
    </row>
    <row r="61" spans="2:9" hidden="1" x14ac:dyDescent="0.2">
      <c r="B61" s="92"/>
      <c r="C61" s="31"/>
      <c r="D61" s="31"/>
      <c r="E61" s="92"/>
      <c r="F61" s="107" t="s">
        <v>55</v>
      </c>
      <c r="G61" s="108"/>
      <c r="H61" s="124" t="s">
        <v>100</v>
      </c>
    </row>
    <row r="62" spans="2:9" x14ac:dyDescent="0.2">
      <c r="B62" s="110"/>
      <c r="C62" s="111"/>
      <c r="D62" s="109"/>
      <c r="E62" s="31"/>
    </row>
    <row r="63" spans="2:9" x14ac:dyDescent="0.2">
      <c r="B63" s="92"/>
      <c r="C63" s="31"/>
      <c r="D63" s="31"/>
      <c r="E63" s="92"/>
      <c r="F63" s="6"/>
      <c r="G63" s="6"/>
    </row>
    <row r="64" spans="2:9" x14ac:dyDescent="0.2">
      <c r="B64" s="110"/>
      <c r="C64" s="31"/>
      <c r="D64" s="109"/>
      <c r="E64" s="92"/>
    </row>
    <row r="65" spans="2:5" x14ac:dyDescent="0.2">
      <c r="B65" s="92"/>
      <c r="C65" s="92"/>
      <c r="D65" s="92"/>
      <c r="E65" s="92"/>
    </row>
    <row r="66" spans="2:5" x14ac:dyDescent="0.2">
      <c r="B66" s="92"/>
      <c r="C66" s="92"/>
      <c r="D66" s="92"/>
      <c r="E66" s="92"/>
    </row>
  </sheetData>
  <sheetProtection algorithmName="SHA-512" hashValue="llz5KLe544UOcwpKh/IsoY//kpUBTsOBJ9P7T8CoR5+vOrsRsyri92MF03J/zKT4ByZC7Uy0kRDTFqG8HddKAQ==" saltValue="nrwfszmkWj+Ifb6zKmhGng==" spinCount="100000" sheet="1" objects="1" scenarios="1" formatColumns="0" formatRows="0" selectLockedCells="1"/>
  <mergeCells count="1">
    <mergeCell ref="F16:I16"/>
  </mergeCells>
  <phoneticPr fontId="0" type="noConversion"/>
  <pageMargins left="0.75" right="0.75" top="1" bottom="1" header="0.5" footer="0.5"/>
  <pageSetup paperSize="9" scale="7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0"/>
  <sheetViews>
    <sheetView zoomScaleNormal="100" workbookViewId="0">
      <selection activeCell="C29" sqref="C29"/>
    </sheetView>
  </sheetViews>
  <sheetFormatPr defaultColWidth="11.42578125" defaultRowHeight="12.75" x14ac:dyDescent="0.2"/>
  <cols>
    <col min="1" max="1" width="2.42578125" customWidth="1"/>
    <col min="2" max="2" width="40.28515625" customWidth="1"/>
    <col min="3" max="3" width="21.140625" bestFit="1" customWidth="1"/>
    <col min="4" max="4" width="20" customWidth="1"/>
    <col min="5" max="5" width="13.7109375" bestFit="1" customWidth="1"/>
    <col min="6" max="6" width="4.7109375" customWidth="1"/>
    <col min="7" max="7" width="11.140625" bestFit="1" customWidth="1"/>
    <col min="8" max="8" width="10" bestFit="1" customWidth="1"/>
    <col min="9" max="9" width="19.42578125" bestFit="1" customWidth="1"/>
    <col min="10" max="10" width="17.42578125" customWidth="1"/>
    <col min="11" max="11" width="10.42578125" customWidth="1"/>
    <col min="12" max="12" width="12.28515625" customWidth="1"/>
    <col min="13" max="14" width="9.85546875" bestFit="1" customWidth="1"/>
  </cols>
  <sheetData>
    <row r="1" spans="1:10" ht="20.25" x14ac:dyDescent="0.3">
      <c r="B1" s="73" t="s">
        <v>65</v>
      </c>
      <c r="C1" s="1"/>
      <c r="D1" s="1"/>
      <c r="E1" s="1"/>
      <c r="F1" s="1"/>
    </row>
    <row r="2" spans="1:10" ht="15.75" x14ac:dyDescent="0.25">
      <c r="B2" s="77" t="s">
        <v>8</v>
      </c>
      <c r="C2" s="34"/>
      <c r="D2" s="1"/>
      <c r="E2" s="1"/>
      <c r="F2" s="1"/>
    </row>
    <row r="3" spans="1:10" x14ac:dyDescent="0.2">
      <c r="B3" s="1"/>
      <c r="C3" s="1"/>
      <c r="D3" s="1"/>
      <c r="E3" s="1"/>
      <c r="F3" s="1"/>
    </row>
    <row r="4" spans="1:10" x14ac:dyDescent="0.2">
      <c r="B4" s="67" t="s">
        <v>76</v>
      </c>
      <c r="C4" s="67"/>
      <c r="D4" s="67"/>
      <c r="E4" s="1"/>
      <c r="F4" s="1"/>
    </row>
    <row r="5" spans="1:10" x14ac:dyDescent="0.2">
      <c r="B5" s="67" t="s">
        <v>21</v>
      </c>
      <c r="C5" s="67"/>
      <c r="D5" s="67"/>
      <c r="E5" s="1"/>
      <c r="F5" s="1"/>
    </row>
    <row r="6" spans="1:10" s="2" customFormat="1" x14ac:dyDescent="0.2"/>
    <row r="7" spans="1:10" s="2" customFormat="1" ht="18" x14ac:dyDescent="0.25">
      <c r="A7" s="83" t="s">
        <v>47</v>
      </c>
      <c r="C7" s="33"/>
      <c r="D7" s="14"/>
    </row>
    <row r="8" spans="1:10" s="2" customFormat="1" ht="15.75" x14ac:dyDescent="0.25">
      <c r="B8" s="17" t="s">
        <v>46</v>
      </c>
      <c r="C8" s="33"/>
      <c r="D8" s="14"/>
    </row>
    <row r="9" spans="1:10" s="2" customFormat="1" ht="15.75" x14ac:dyDescent="0.25">
      <c r="B9" s="17" t="s">
        <v>43</v>
      </c>
      <c r="C9" s="33"/>
      <c r="D9" s="14"/>
    </row>
    <row r="10" spans="1:10" s="2" customFormat="1" ht="15.75" x14ac:dyDescent="0.25">
      <c r="B10" s="17" t="s">
        <v>63</v>
      </c>
      <c r="C10" s="1"/>
      <c r="D10" s="69"/>
      <c r="E10" s="14"/>
    </row>
    <row r="11" spans="1:10" s="2" customFormat="1" ht="15.75" x14ac:dyDescent="0.25">
      <c r="B11" s="17" t="s">
        <v>64</v>
      </c>
      <c r="D11" s="14"/>
      <c r="E11" s="14"/>
      <c r="G11" s="14"/>
    </row>
    <row r="12" spans="1:10" s="14" customFormat="1" ht="15.75" x14ac:dyDescent="0.25">
      <c r="B12" s="17" t="s">
        <v>62</v>
      </c>
    </row>
    <row r="13" spans="1:10" s="2" customFormat="1" ht="15.75" x14ac:dyDescent="0.25">
      <c r="D13" s="14"/>
      <c r="E13" s="79"/>
    </row>
    <row r="14" spans="1:10" s="2" customFormat="1" ht="15" x14ac:dyDescent="0.2">
      <c r="B14" s="85" t="s">
        <v>48</v>
      </c>
      <c r="D14" s="33"/>
      <c r="E14" s="14"/>
      <c r="F14" s="14"/>
      <c r="J14" s="14"/>
    </row>
    <row r="15" spans="1:10" s="2" customFormat="1" ht="18.75" x14ac:dyDescent="0.3">
      <c r="B15" s="78" t="s">
        <v>5</v>
      </c>
      <c r="D15" s="14"/>
      <c r="E15" s="14"/>
    </row>
    <row r="16" spans="1:10" s="2" customFormat="1" ht="15.75" x14ac:dyDescent="0.25">
      <c r="B16" s="27" t="s">
        <v>95</v>
      </c>
      <c r="C16" s="28" t="s">
        <v>87</v>
      </c>
      <c r="F16" s="15"/>
      <c r="H16" s="14"/>
    </row>
    <row r="17" spans="2:12" ht="15.75" hidden="1" x14ac:dyDescent="0.25">
      <c r="B17" s="27" t="s">
        <v>1</v>
      </c>
      <c r="C17" s="28" t="s">
        <v>88</v>
      </c>
      <c r="E17" s="2"/>
      <c r="F17" s="15"/>
    </row>
    <row r="18" spans="2:12" ht="15.75" x14ac:dyDescent="0.25">
      <c r="B18" s="27" t="s">
        <v>93</v>
      </c>
      <c r="C18" s="28" t="s">
        <v>105</v>
      </c>
      <c r="F18" s="15"/>
    </row>
    <row r="19" spans="2:12" ht="15.75" hidden="1" x14ac:dyDescent="0.25">
      <c r="B19" s="27" t="s">
        <v>94</v>
      </c>
      <c r="C19" s="28" t="s">
        <v>2</v>
      </c>
      <c r="F19" s="15"/>
    </row>
    <row r="20" spans="2:12" ht="15.75" x14ac:dyDescent="0.25">
      <c r="B20" s="29"/>
      <c r="C20" s="30"/>
      <c r="F20" s="15"/>
    </row>
    <row r="23" spans="2:12" x14ac:dyDescent="0.2">
      <c r="B23" s="8" t="s">
        <v>66</v>
      </c>
      <c r="C23" s="1"/>
      <c r="D23" s="1"/>
      <c r="E23" s="1"/>
      <c r="F23" s="1"/>
    </row>
    <row r="24" spans="2:12" s="2" customFormat="1" x14ac:dyDescent="0.2">
      <c r="C24" s="14"/>
    </row>
    <row r="25" spans="2:12" s="2" customFormat="1" x14ac:dyDescent="0.2">
      <c r="D25" s="2" t="s">
        <v>89</v>
      </c>
      <c r="E25" s="7" t="s">
        <v>68</v>
      </c>
      <c r="H25" s="135">
        <v>26</v>
      </c>
    </row>
    <row r="26" spans="2:12" s="3" customFormat="1" x14ac:dyDescent="0.2">
      <c r="C26" s="3" t="s">
        <v>90</v>
      </c>
      <c r="D26" s="3" t="s">
        <v>67</v>
      </c>
      <c r="H26" s="26"/>
    </row>
    <row r="27" spans="2:12" s="2" customFormat="1" x14ac:dyDescent="0.2">
      <c r="B27" s="32" t="s">
        <v>95</v>
      </c>
      <c r="C27" s="135">
        <v>0</v>
      </c>
      <c r="D27" s="14">
        <f>+C27*H25</f>
        <v>0</v>
      </c>
    </row>
    <row r="28" spans="2:12" s="2" customFormat="1" hidden="1" x14ac:dyDescent="0.2">
      <c r="B28" s="32" t="s">
        <v>1</v>
      </c>
      <c r="C28" s="65">
        <v>0</v>
      </c>
      <c r="D28" s="14">
        <f>+C28*H25</f>
        <v>0</v>
      </c>
    </row>
    <row r="29" spans="2:12" s="2" customFormat="1" x14ac:dyDescent="0.2">
      <c r="B29" s="32" t="s">
        <v>93</v>
      </c>
      <c r="C29" s="135">
        <v>0</v>
      </c>
      <c r="D29" s="14">
        <f>+C29*H25</f>
        <v>0</v>
      </c>
    </row>
    <row r="30" spans="2:12" s="2" customFormat="1" hidden="1" x14ac:dyDescent="0.2">
      <c r="B30" s="32" t="s">
        <v>94</v>
      </c>
      <c r="C30" s="65">
        <v>0</v>
      </c>
      <c r="D30" s="14">
        <f>+C30*H25</f>
        <v>0</v>
      </c>
      <c r="L30" s="14"/>
    </row>
    <row r="31" spans="2:12" s="2" customFormat="1" x14ac:dyDescent="0.2">
      <c r="L31" s="14"/>
    </row>
    <row r="32" spans="2:12" s="2" customFormat="1" x14ac:dyDescent="0.2">
      <c r="K32" s="14"/>
      <c r="L32" s="14"/>
    </row>
    <row r="33" spans="2:14" s="2" customFormat="1" x14ac:dyDescent="0.2">
      <c r="C33" s="2" t="s">
        <v>44</v>
      </c>
      <c r="D33" s="2" t="s">
        <v>74</v>
      </c>
      <c r="E33" s="2" t="s">
        <v>69</v>
      </c>
      <c r="H33" s="24" t="s">
        <v>6</v>
      </c>
      <c r="L33" s="14"/>
    </row>
    <row r="34" spans="2:14" s="3" customFormat="1" x14ac:dyDescent="0.2">
      <c r="C34" s="3" t="s">
        <v>30</v>
      </c>
      <c r="D34" s="3" t="s">
        <v>30</v>
      </c>
      <c r="E34" s="3" t="s">
        <v>91</v>
      </c>
      <c r="H34" s="26" t="s">
        <v>92</v>
      </c>
      <c r="I34" s="138">
        <v>0.2</v>
      </c>
      <c r="L34" s="82"/>
    </row>
    <row r="35" spans="2:14" s="2" customFormat="1" x14ac:dyDescent="0.2">
      <c r="B35" s="32" t="s">
        <v>95</v>
      </c>
      <c r="C35" s="19">
        <v>100</v>
      </c>
      <c r="D35" s="84">
        <f>I35</f>
        <v>440</v>
      </c>
      <c r="E35" s="19">
        <f>+D35-C35</f>
        <v>340</v>
      </c>
      <c r="G35" s="2" t="s">
        <v>77</v>
      </c>
      <c r="H35" s="136">
        <v>550</v>
      </c>
      <c r="I35" s="139">
        <f>+$H35-(+$H35*$I$34)</f>
        <v>440</v>
      </c>
      <c r="L35" s="14"/>
    </row>
    <row r="36" spans="2:14" s="2" customFormat="1" hidden="1" x14ac:dyDescent="0.2">
      <c r="B36" s="32" t="s">
        <v>1</v>
      </c>
      <c r="C36" s="19">
        <v>200</v>
      </c>
      <c r="D36" s="84">
        <f t="shared" ref="D36:D38" si="0">I36</f>
        <v>808</v>
      </c>
      <c r="E36" s="19">
        <f>+D36-C36</f>
        <v>608</v>
      </c>
      <c r="G36" s="2" t="s">
        <v>77</v>
      </c>
      <c r="H36" s="68">
        <v>1010</v>
      </c>
      <c r="I36" s="80">
        <f t="shared" ref="I36:I39" si="1">+$H36-(+$H36*$I$34)</f>
        <v>808</v>
      </c>
    </row>
    <row r="37" spans="2:14" s="2" customFormat="1" hidden="1" x14ac:dyDescent="0.2">
      <c r="B37" s="32" t="s">
        <v>93</v>
      </c>
      <c r="C37" s="19">
        <v>280</v>
      </c>
      <c r="D37" s="84">
        <f t="shared" si="0"/>
        <v>668.8</v>
      </c>
      <c r="E37" s="19">
        <f>+D37-C37</f>
        <v>388.79999999999995</v>
      </c>
      <c r="G37" s="2" t="s">
        <v>77</v>
      </c>
      <c r="H37" s="68">
        <v>836</v>
      </c>
      <c r="I37" s="80">
        <f t="shared" si="1"/>
        <v>668.8</v>
      </c>
    </row>
    <row r="38" spans="2:14" s="2" customFormat="1" hidden="1" x14ac:dyDescent="0.2">
      <c r="B38" s="32" t="s">
        <v>94</v>
      </c>
      <c r="C38" s="19">
        <v>380</v>
      </c>
      <c r="D38" s="84">
        <f t="shared" si="0"/>
        <v>1036.8</v>
      </c>
      <c r="E38" s="19">
        <f>+D38-C38</f>
        <v>656.8</v>
      </c>
      <c r="G38" s="2" t="s">
        <v>77</v>
      </c>
      <c r="H38" s="68">
        <v>1296</v>
      </c>
      <c r="I38" s="80">
        <f t="shared" si="1"/>
        <v>1036.8</v>
      </c>
    </row>
    <row r="39" spans="2:14" s="14" customFormat="1" x14ac:dyDescent="0.2">
      <c r="B39" s="81" t="s">
        <v>106</v>
      </c>
      <c r="C39" s="20">
        <v>280</v>
      </c>
      <c r="D39" s="84">
        <f>I39</f>
        <v>675.2</v>
      </c>
      <c r="E39" s="19">
        <f>+D39-C39</f>
        <v>395.20000000000005</v>
      </c>
      <c r="G39" s="2" t="s">
        <v>77</v>
      </c>
      <c r="H39" s="137">
        <v>844</v>
      </c>
      <c r="I39" s="126">
        <f t="shared" si="1"/>
        <v>675.2</v>
      </c>
      <c r="J39" s="16"/>
      <c r="K39" s="25"/>
      <c r="L39" s="16"/>
      <c r="M39" s="16"/>
      <c r="N39" s="16"/>
    </row>
    <row r="40" spans="2:14" s="2" customFormat="1" x14ac:dyDescent="0.2">
      <c r="B40" s="7"/>
    </row>
    <row r="41" spans="2:14" s="2" customFormat="1" x14ac:dyDescent="0.2">
      <c r="C41" s="2" t="s">
        <v>70</v>
      </c>
      <c r="D41" s="2" t="s">
        <v>70</v>
      </c>
      <c r="E41" s="2" t="s">
        <v>70</v>
      </c>
    </row>
    <row r="42" spans="2:14" s="3" customFormat="1" x14ac:dyDescent="0.2">
      <c r="C42" s="3" t="s">
        <v>45</v>
      </c>
      <c r="D42" s="3" t="s">
        <v>74</v>
      </c>
      <c r="E42" s="3" t="s">
        <v>69</v>
      </c>
    </row>
    <row r="43" spans="2:14" s="2" customFormat="1" x14ac:dyDescent="0.2">
      <c r="B43" s="32" t="s">
        <v>95</v>
      </c>
      <c r="C43" s="19">
        <f>+D27*C35</f>
        <v>0</v>
      </c>
      <c r="D43" s="19">
        <f>+D35*D27</f>
        <v>0</v>
      </c>
      <c r="E43" s="19">
        <f>+D43-C43</f>
        <v>0</v>
      </c>
    </row>
    <row r="44" spans="2:14" s="2" customFormat="1" hidden="1" x14ac:dyDescent="0.2">
      <c r="B44" s="32" t="s">
        <v>1</v>
      </c>
      <c r="C44" s="22">
        <f>+D28*C36</f>
        <v>0</v>
      </c>
      <c r="D44" s="19">
        <f>+D36*D28</f>
        <v>0</v>
      </c>
      <c r="E44" s="19">
        <f>+D44-C44</f>
        <v>0</v>
      </c>
    </row>
    <row r="45" spans="2:14" s="2" customFormat="1" x14ac:dyDescent="0.2">
      <c r="B45" s="32" t="s">
        <v>93</v>
      </c>
      <c r="C45" s="19">
        <f>+D29*C37</f>
        <v>0</v>
      </c>
      <c r="D45" s="19">
        <f>+D39*D29</f>
        <v>0</v>
      </c>
      <c r="E45" s="19">
        <f>+D45-C45</f>
        <v>0</v>
      </c>
    </row>
    <row r="46" spans="2:14" s="2" customFormat="1" hidden="1" x14ac:dyDescent="0.2">
      <c r="B46" s="32" t="s">
        <v>94</v>
      </c>
      <c r="C46" s="19">
        <f>+D30*C38</f>
        <v>0</v>
      </c>
      <c r="D46" s="19">
        <f>+D38*D30</f>
        <v>0</v>
      </c>
      <c r="E46" s="19">
        <f>+D46-C46</f>
        <v>0</v>
      </c>
    </row>
    <row r="47" spans="2:14" s="2" customFormat="1" x14ac:dyDescent="0.2"/>
    <row r="48" spans="2:14" s="2" customFormat="1" x14ac:dyDescent="0.2"/>
    <row r="49" spans="2:7" x14ac:dyDescent="0.2">
      <c r="B49" s="7" t="s">
        <v>78</v>
      </c>
      <c r="E49" s="12">
        <f>SUM(E43:E46)</f>
        <v>0</v>
      </c>
      <c r="G49" s="4"/>
    </row>
    <row r="50" spans="2:7" x14ac:dyDescent="0.2">
      <c r="G50" s="4"/>
    </row>
  </sheetData>
  <sheetProtection algorithmName="SHA-512" hashValue="+x5UcE0pT0gudjSOO311mf1VRt9P5QJqKqQFL3T2AgnX8Cqx2c/0EhjDCHEMZU0N0wawUGXmZLllNg2Hz4Sy4Q==" saltValue="BEU54HVMx5fTaV4P/ewcjQ==" spinCount="100000" sheet="1" objects="1" scenarios="1" formatColumns="0" formatRows="0" selectLockedCells="1"/>
  <phoneticPr fontId="0" type="noConversion"/>
  <pageMargins left="0.18" right="0.57999999999999996" top="0.52" bottom="0.25" header="0.28000000000000003" footer="0.25"/>
  <pageSetup scale="57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opLeftCell="A6" zoomScaleNormal="75" workbookViewId="0">
      <selection activeCell="C28" sqref="C28"/>
    </sheetView>
  </sheetViews>
  <sheetFormatPr defaultColWidth="11.42578125" defaultRowHeight="12.75" x14ac:dyDescent="0.2"/>
  <cols>
    <col min="1" max="1" width="3.140625" customWidth="1"/>
    <col min="2" max="2" width="46.28515625" customWidth="1"/>
    <col min="3" max="3" width="22.42578125" bestFit="1" customWidth="1"/>
    <col min="4" max="4" width="20" customWidth="1"/>
    <col min="5" max="5" width="13.7109375" bestFit="1" customWidth="1"/>
    <col min="6" max="6" width="7.7109375" customWidth="1"/>
    <col min="7" max="7" width="14.42578125" bestFit="1" customWidth="1"/>
    <col min="8" max="8" width="10" bestFit="1" customWidth="1"/>
    <col min="9" max="9" width="12" customWidth="1"/>
    <col min="10" max="10" width="18.42578125" customWidth="1"/>
    <col min="11" max="11" width="13.85546875" customWidth="1"/>
    <col min="12" max="14" width="9.85546875" bestFit="1" customWidth="1"/>
  </cols>
  <sheetData>
    <row r="1" spans="1:10" ht="20.25" x14ac:dyDescent="0.3">
      <c r="B1" s="71" t="s">
        <v>65</v>
      </c>
      <c r="C1" s="1"/>
      <c r="D1" s="1"/>
      <c r="E1" s="1"/>
      <c r="F1" s="1"/>
    </row>
    <row r="2" spans="1:10" ht="20.25" x14ac:dyDescent="0.3">
      <c r="B2" s="34" t="s">
        <v>24</v>
      </c>
      <c r="C2" s="5"/>
      <c r="D2" s="1"/>
      <c r="E2" s="1"/>
      <c r="F2" s="1"/>
    </row>
    <row r="3" spans="1:10" x14ac:dyDescent="0.2">
      <c r="B3" s="1"/>
      <c r="C3" s="1"/>
      <c r="D3" s="1"/>
      <c r="E3" s="1"/>
      <c r="F3" s="1"/>
    </row>
    <row r="4" spans="1:10" x14ac:dyDescent="0.2">
      <c r="B4" s="1"/>
      <c r="C4" s="1"/>
      <c r="D4" s="1"/>
      <c r="E4" s="1"/>
      <c r="F4" s="1"/>
    </row>
    <row r="5" spans="1:10" x14ac:dyDescent="0.2">
      <c r="B5" s="67" t="s">
        <v>21</v>
      </c>
      <c r="C5" s="67"/>
      <c r="D5" s="113"/>
      <c r="E5" s="1"/>
      <c r="F5" s="1"/>
    </row>
    <row r="6" spans="1:10" s="2" customFormat="1" x14ac:dyDescent="0.2">
      <c r="B6" s="14"/>
      <c r="C6" s="33"/>
      <c r="D6" s="14"/>
      <c r="E6" s="14"/>
    </row>
    <row r="7" spans="1:10" s="2" customFormat="1" ht="18" x14ac:dyDescent="0.25">
      <c r="A7" s="83" t="s">
        <v>47</v>
      </c>
      <c r="C7" s="33"/>
      <c r="D7" s="14"/>
      <c r="E7" s="14"/>
    </row>
    <row r="8" spans="1:10" s="2" customFormat="1" ht="15.75" x14ac:dyDescent="0.25">
      <c r="B8" s="17" t="s">
        <v>46</v>
      </c>
      <c r="C8" s="69"/>
      <c r="D8" s="69"/>
      <c r="E8" s="14"/>
    </row>
    <row r="9" spans="1:10" s="2" customFormat="1" ht="15.75" x14ac:dyDescent="0.25">
      <c r="B9" s="17" t="s">
        <v>43</v>
      </c>
      <c r="C9" s="70"/>
      <c r="D9" s="14"/>
      <c r="E9" s="69"/>
    </row>
    <row r="10" spans="1:10" s="2" customFormat="1" ht="15.75" x14ac:dyDescent="0.25">
      <c r="B10" s="17" t="s">
        <v>63</v>
      </c>
      <c r="C10" s="70"/>
      <c r="D10" s="14"/>
      <c r="E10" s="14"/>
    </row>
    <row r="11" spans="1:10" s="2" customFormat="1" ht="15.75" x14ac:dyDescent="0.25">
      <c r="B11" s="17" t="s">
        <v>64</v>
      </c>
      <c r="C11" s="70"/>
      <c r="D11" s="14"/>
      <c r="E11" s="14"/>
      <c r="G11" s="14"/>
    </row>
    <row r="12" spans="1:10" s="2" customFormat="1" ht="15.75" x14ac:dyDescent="0.25">
      <c r="A12" s="14"/>
      <c r="B12" s="17" t="s">
        <v>62</v>
      </c>
      <c r="C12" s="70"/>
      <c r="D12" s="14"/>
      <c r="E12" s="14"/>
    </row>
    <row r="13" spans="1:10" s="2" customFormat="1" ht="15.75" x14ac:dyDescent="0.25">
      <c r="A13" s="14"/>
      <c r="B13" s="33"/>
      <c r="C13" s="70"/>
      <c r="D13" s="33"/>
      <c r="E13" s="14"/>
    </row>
    <row r="14" spans="1:10" s="2" customFormat="1" ht="15" x14ac:dyDescent="0.2">
      <c r="B14" s="85" t="s">
        <v>48</v>
      </c>
      <c r="C14" s="18"/>
      <c r="J14" s="14"/>
    </row>
    <row r="15" spans="1:10" s="2" customFormat="1" ht="18.75" x14ac:dyDescent="0.3">
      <c r="B15" s="78" t="s">
        <v>23</v>
      </c>
      <c r="C15" s="7"/>
    </row>
    <row r="16" spans="1:10" s="2" customFormat="1" ht="15.75" x14ac:dyDescent="0.25">
      <c r="B16" s="27" t="s">
        <v>25</v>
      </c>
      <c r="C16" s="28" t="s">
        <v>87</v>
      </c>
      <c r="F16" s="15"/>
    </row>
    <row r="17" spans="2:9" ht="15.75" hidden="1" x14ac:dyDescent="0.25">
      <c r="B17" s="27" t="s">
        <v>26</v>
      </c>
      <c r="C17" s="28" t="s">
        <v>88</v>
      </c>
      <c r="E17" s="2"/>
      <c r="F17" s="15"/>
    </row>
    <row r="18" spans="2:9" ht="15.75" x14ac:dyDescent="0.25">
      <c r="B18" s="27" t="s">
        <v>27</v>
      </c>
      <c r="C18" s="28" t="s">
        <v>105</v>
      </c>
      <c r="F18" s="15"/>
    </row>
    <row r="19" spans="2:9" ht="15.75" hidden="1" x14ac:dyDescent="0.25">
      <c r="B19" s="27" t="s">
        <v>28</v>
      </c>
      <c r="C19" s="28" t="s">
        <v>2</v>
      </c>
      <c r="F19" s="15"/>
    </row>
    <row r="20" spans="2:9" ht="15.75" x14ac:dyDescent="0.25">
      <c r="B20" s="86"/>
      <c r="C20" s="30"/>
      <c r="F20" s="15"/>
    </row>
    <row r="21" spans="2:9" x14ac:dyDescent="0.2">
      <c r="B21" s="7"/>
      <c r="C21" s="7"/>
    </row>
    <row r="23" spans="2:9" x14ac:dyDescent="0.2">
      <c r="B23" s="8" t="s">
        <v>66</v>
      </c>
      <c r="C23" s="1"/>
      <c r="D23" s="1"/>
      <c r="E23" s="1"/>
      <c r="F23" s="1"/>
    </row>
    <row r="24" spans="2:9" s="2" customFormat="1" x14ac:dyDescent="0.2"/>
    <row r="25" spans="2:9" s="2" customFormat="1" x14ac:dyDescent="0.2">
      <c r="C25" s="14"/>
    </row>
    <row r="26" spans="2:9" s="2" customFormat="1" x14ac:dyDescent="0.2">
      <c r="D26" s="2" t="s">
        <v>89</v>
      </c>
      <c r="F26" s="7" t="s">
        <v>68</v>
      </c>
      <c r="H26" s="135">
        <v>26</v>
      </c>
    </row>
    <row r="27" spans="2:9" s="3" customFormat="1" x14ac:dyDescent="0.2">
      <c r="C27" s="3" t="s">
        <v>90</v>
      </c>
      <c r="D27" s="3" t="s">
        <v>67</v>
      </c>
    </row>
    <row r="28" spans="2:9" s="2" customFormat="1" ht="15.75" x14ac:dyDescent="0.25">
      <c r="B28" s="27" t="s">
        <v>25</v>
      </c>
      <c r="C28" s="135">
        <v>2</v>
      </c>
      <c r="D28" s="2">
        <f>+C28*H26</f>
        <v>52</v>
      </c>
    </row>
    <row r="29" spans="2:9" s="2" customFormat="1" ht="15.75" hidden="1" x14ac:dyDescent="0.25">
      <c r="B29" s="27" t="s">
        <v>26</v>
      </c>
      <c r="C29" s="65">
        <v>0</v>
      </c>
      <c r="D29" s="2">
        <f>+C29*H26</f>
        <v>0</v>
      </c>
    </row>
    <row r="30" spans="2:9" s="2" customFormat="1" ht="15.75" x14ac:dyDescent="0.25">
      <c r="B30" s="27" t="s">
        <v>27</v>
      </c>
      <c r="C30" s="135">
        <v>1</v>
      </c>
      <c r="D30" s="2">
        <f>+C30*H26</f>
        <v>26</v>
      </c>
    </row>
    <row r="31" spans="2:9" s="2" customFormat="1" ht="15.75" hidden="1" x14ac:dyDescent="0.25">
      <c r="B31" s="27" t="s">
        <v>28</v>
      </c>
      <c r="C31" s="65">
        <v>0</v>
      </c>
      <c r="D31" s="2">
        <f>+C31*H26</f>
        <v>0</v>
      </c>
    </row>
    <row r="32" spans="2:9" s="2" customFormat="1" ht="15.75" x14ac:dyDescent="0.25">
      <c r="B32" s="29"/>
      <c r="G32" s="7" t="s">
        <v>60</v>
      </c>
      <c r="I32" s="138">
        <v>0.2</v>
      </c>
    </row>
    <row r="33" spans="2:14" s="2" customFormat="1" x14ac:dyDescent="0.2"/>
    <row r="34" spans="2:14" s="2" customFormat="1" x14ac:dyDescent="0.2">
      <c r="C34" s="2" t="s">
        <v>32</v>
      </c>
      <c r="D34" s="2" t="s">
        <v>74</v>
      </c>
      <c r="E34" s="2" t="s">
        <v>69</v>
      </c>
      <c r="H34" s="24" t="s">
        <v>7</v>
      </c>
    </row>
    <row r="35" spans="2:14" s="3" customFormat="1" x14ac:dyDescent="0.2">
      <c r="C35" s="3" t="s">
        <v>30</v>
      </c>
      <c r="D35" s="3" t="s">
        <v>30</v>
      </c>
      <c r="E35" s="3" t="s">
        <v>91</v>
      </c>
      <c r="H35" s="26" t="s">
        <v>92</v>
      </c>
    </row>
    <row r="36" spans="2:14" s="2" customFormat="1" ht="15.75" x14ac:dyDescent="0.25">
      <c r="B36" s="27" t="s">
        <v>25</v>
      </c>
      <c r="C36" s="19">
        <v>100</v>
      </c>
      <c r="D36" s="84">
        <f>I36</f>
        <v>187.2</v>
      </c>
      <c r="E36" s="19">
        <f>+D36-C36</f>
        <v>87.199999999999989</v>
      </c>
      <c r="G36" s="2" t="s">
        <v>77</v>
      </c>
      <c r="H36" s="136">
        <v>234</v>
      </c>
      <c r="I36" s="80">
        <f>+$H36-(+$H36*I32)</f>
        <v>187.2</v>
      </c>
    </row>
    <row r="37" spans="2:14" s="2" customFormat="1" ht="15.75" hidden="1" x14ac:dyDescent="0.25">
      <c r="B37" s="27" t="s">
        <v>26</v>
      </c>
      <c r="C37" s="19">
        <v>0</v>
      </c>
      <c r="D37" s="84">
        <f t="shared" ref="D37:D39" si="0">I37</f>
        <v>840</v>
      </c>
      <c r="E37" s="19">
        <f>+D37-C37</f>
        <v>840</v>
      </c>
      <c r="G37" s="2" t="s">
        <v>77</v>
      </c>
      <c r="H37" s="68">
        <v>1050</v>
      </c>
      <c r="I37" s="80">
        <f>+$H37-(+$H37*I32)</f>
        <v>840</v>
      </c>
    </row>
    <row r="38" spans="2:14" s="2" customFormat="1" ht="15.75" x14ac:dyDescent="0.25">
      <c r="B38" s="27" t="s">
        <v>27</v>
      </c>
      <c r="C38" s="19">
        <v>280</v>
      </c>
      <c r="D38" s="84">
        <f>I38</f>
        <v>716.8</v>
      </c>
      <c r="E38" s="19">
        <f>+D38-C38</f>
        <v>436.79999999999995</v>
      </c>
      <c r="G38" s="2" t="s">
        <v>77</v>
      </c>
      <c r="H38" s="136">
        <v>896</v>
      </c>
      <c r="I38" s="80">
        <f>+$H38-(+$H38*I32)</f>
        <v>716.8</v>
      </c>
    </row>
    <row r="39" spans="2:14" s="2" customFormat="1" ht="15.75" hidden="1" x14ac:dyDescent="0.25">
      <c r="B39" s="27" t="s">
        <v>28</v>
      </c>
      <c r="C39" s="19">
        <v>0</v>
      </c>
      <c r="D39" s="84">
        <f t="shared" si="0"/>
        <v>1681.6</v>
      </c>
      <c r="E39" s="19">
        <f>+D39-C39</f>
        <v>1681.6</v>
      </c>
      <c r="G39" s="2" t="s">
        <v>77</v>
      </c>
      <c r="H39" s="68">
        <v>2102</v>
      </c>
      <c r="I39" s="80">
        <f>+$H39-(+$H39*I32)</f>
        <v>1681.6</v>
      </c>
    </row>
    <row r="40" spans="2:14" s="14" customFormat="1" ht="15.75" x14ac:dyDescent="0.25">
      <c r="B40" s="29"/>
      <c r="C40" s="20"/>
      <c r="D40" s="21"/>
      <c r="E40" s="20"/>
      <c r="J40" s="16"/>
      <c r="K40" s="25"/>
      <c r="L40" s="16"/>
      <c r="M40" s="16"/>
      <c r="N40" s="16"/>
    </row>
    <row r="41" spans="2:14" s="2" customFormat="1" x14ac:dyDescent="0.2">
      <c r="B41" s="7"/>
    </row>
    <row r="42" spans="2:14" s="2" customFormat="1" x14ac:dyDescent="0.2">
      <c r="C42" s="2" t="s">
        <v>70</v>
      </c>
      <c r="D42" s="2" t="s">
        <v>70</v>
      </c>
      <c r="E42" s="2" t="s">
        <v>70</v>
      </c>
    </row>
    <row r="43" spans="2:14" s="3" customFormat="1" x14ac:dyDescent="0.2">
      <c r="C43" s="3" t="s">
        <v>107</v>
      </c>
      <c r="D43" s="3" t="s">
        <v>74</v>
      </c>
      <c r="E43" s="3" t="s">
        <v>69</v>
      </c>
    </row>
    <row r="44" spans="2:14" s="2" customFormat="1" ht="15.75" x14ac:dyDescent="0.25">
      <c r="B44" s="27" t="s">
        <v>25</v>
      </c>
      <c r="C44" s="19">
        <f>+D28*C36</f>
        <v>5200</v>
      </c>
      <c r="D44" s="19">
        <f>+D36*D28</f>
        <v>9734.4</v>
      </c>
      <c r="E44" s="19">
        <f>+D44-C44</f>
        <v>4534.3999999999996</v>
      </c>
    </row>
    <row r="45" spans="2:14" s="2" customFormat="1" ht="15.75" hidden="1" x14ac:dyDescent="0.25">
      <c r="B45" s="27" t="s">
        <v>26</v>
      </c>
      <c r="C45" s="22">
        <f>+D29*C37</f>
        <v>0</v>
      </c>
      <c r="D45" s="19">
        <f>+D37*D29</f>
        <v>0</v>
      </c>
      <c r="E45" s="19">
        <f>+D45-C45</f>
        <v>0</v>
      </c>
    </row>
    <row r="46" spans="2:14" s="2" customFormat="1" ht="15.75" x14ac:dyDescent="0.25">
      <c r="B46" s="27" t="s">
        <v>27</v>
      </c>
      <c r="C46" s="19">
        <f>+D30*C38</f>
        <v>7280</v>
      </c>
      <c r="D46" s="19">
        <f>+D38*D30</f>
        <v>18636.8</v>
      </c>
      <c r="E46" s="19">
        <f>+D46-C46</f>
        <v>11356.8</v>
      </c>
    </row>
    <row r="47" spans="2:14" s="2" customFormat="1" ht="15.75" hidden="1" x14ac:dyDescent="0.25">
      <c r="B47" s="27" t="s">
        <v>28</v>
      </c>
      <c r="C47" s="19">
        <f>+D31*C39</f>
        <v>0</v>
      </c>
      <c r="D47" s="19">
        <f>+D39*D31</f>
        <v>0</v>
      </c>
      <c r="E47" s="19">
        <f>+D47-C47</f>
        <v>0</v>
      </c>
    </row>
    <row r="48" spans="2:14" s="2" customFormat="1" ht="15.75" x14ac:dyDescent="0.25">
      <c r="B48" s="29"/>
    </row>
    <row r="49" spans="2:7" s="2" customFormat="1" x14ac:dyDescent="0.2"/>
    <row r="50" spans="2:7" x14ac:dyDescent="0.2">
      <c r="B50" s="7" t="s">
        <v>78</v>
      </c>
      <c r="E50" s="12">
        <f>SUM(E44:E47)</f>
        <v>15891.199999999999</v>
      </c>
      <c r="G50" s="4"/>
    </row>
    <row r="51" spans="2:7" x14ac:dyDescent="0.2">
      <c r="G51" s="4"/>
    </row>
  </sheetData>
  <sheetProtection algorithmName="SHA-512" hashValue="i2fhQhPdmcoEkech9lMLeDgMz8D5H1xtXxUpzqaCbd0OLPqsbJU4Neeywf5PbwFWMWE2vk8hqc6PW82T47AJzQ==" saltValue="gQpO6VTddWFhpO6OgAff1w==" spinCount="100000" sheet="1" objects="1" scenarios="1" formatColumns="0" formatRows="0" selectLockedCells="1"/>
  <phoneticPr fontId="0" type="noConversion"/>
  <pageMargins left="0.18" right="0.57999999999999996" top="0.52" bottom="0.25" header="0.28000000000000003" footer="0.25"/>
  <pageSetup scale="57" orientation="landscape" horizontalDpi="4294967293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3"/>
  <sheetViews>
    <sheetView topLeftCell="A20" zoomScaleNormal="75" workbookViewId="0">
      <selection activeCell="H27" sqref="H27"/>
    </sheetView>
  </sheetViews>
  <sheetFormatPr defaultColWidth="11.42578125" defaultRowHeight="12.75" x14ac:dyDescent="0.2"/>
  <cols>
    <col min="1" max="1" width="2.42578125" customWidth="1"/>
    <col min="2" max="2" width="37" customWidth="1"/>
    <col min="3" max="3" width="24" bestFit="1" customWidth="1"/>
    <col min="4" max="4" width="21.42578125" customWidth="1"/>
    <col min="5" max="5" width="15" customWidth="1"/>
    <col min="6" max="6" width="6" customWidth="1"/>
    <col min="7" max="7" width="13.28515625" customWidth="1"/>
    <col min="8" max="8" width="11.7109375" customWidth="1"/>
    <col min="9" max="9" width="12" customWidth="1"/>
    <col min="10" max="10" width="18.7109375" customWidth="1"/>
    <col min="11" max="11" width="18.140625" customWidth="1"/>
    <col min="12" max="14" width="9.85546875" bestFit="1" customWidth="1"/>
  </cols>
  <sheetData>
    <row r="1" spans="1:10" ht="23.25" x14ac:dyDescent="0.35">
      <c r="B1" s="75" t="s">
        <v>0</v>
      </c>
      <c r="C1" s="74"/>
      <c r="D1" s="5"/>
      <c r="E1" s="1"/>
      <c r="F1" s="1"/>
    </row>
    <row r="2" spans="1:10" ht="20.25" x14ac:dyDescent="0.3">
      <c r="B2" s="76" t="s">
        <v>9</v>
      </c>
      <c r="C2" s="5"/>
      <c r="D2" s="1"/>
      <c r="E2" s="1"/>
      <c r="F2" s="1"/>
    </row>
    <row r="3" spans="1:10" x14ac:dyDescent="0.2">
      <c r="B3" s="1"/>
      <c r="C3" s="1"/>
      <c r="D3" s="1"/>
      <c r="E3" s="1"/>
      <c r="F3" s="1"/>
    </row>
    <row r="4" spans="1:10" x14ac:dyDescent="0.2">
      <c r="B4" s="1"/>
      <c r="C4" s="1"/>
      <c r="D4" s="1"/>
      <c r="E4" s="1"/>
      <c r="F4" s="1"/>
    </row>
    <row r="5" spans="1:10" ht="18" x14ac:dyDescent="0.25">
      <c r="B5" s="66" t="s">
        <v>42</v>
      </c>
      <c r="C5" s="66"/>
      <c r="D5" s="67"/>
      <c r="E5" s="1"/>
      <c r="F5" s="63"/>
      <c r="G5" s="64"/>
      <c r="I5" s="6"/>
    </row>
    <row r="6" spans="1:10" ht="18" x14ac:dyDescent="0.25">
      <c r="B6" s="1"/>
      <c r="C6" s="1"/>
      <c r="D6" s="1"/>
      <c r="E6" s="1"/>
      <c r="F6" s="63"/>
      <c r="G6" s="64"/>
    </row>
    <row r="7" spans="1:10" ht="18" x14ac:dyDescent="0.25">
      <c r="A7" s="83" t="s">
        <v>98</v>
      </c>
      <c r="B7" s="2"/>
      <c r="C7" s="69"/>
      <c r="D7" s="69"/>
      <c r="E7" s="1"/>
      <c r="F7" s="63"/>
      <c r="G7" s="64"/>
    </row>
    <row r="8" spans="1:10" s="2" customFormat="1" ht="15.75" x14ac:dyDescent="0.25">
      <c r="B8" s="17" t="s">
        <v>46</v>
      </c>
      <c r="C8" s="70"/>
      <c r="D8" s="14"/>
    </row>
    <row r="9" spans="1:10" s="2" customFormat="1" ht="15.75" x14ac:dyDescent="0.25">
      <c r="B9" s="17" t="s">
        <v>43</v>
      </c>
      <c r="C9" s="70"/>
      <c r="D9" s="14"/>
    </row>
    <row r="10" spans="1:10" s="2" customFormat="1" ht="15.75" x14ac:dyDescent="0.25">
      <c r="B10" s="17" t="s">
        <v>63</v>
      </c>
      <c r="C10" s="70"/>
      <c r="D10" s="14"/>
      <c r="G10" s="14"/>
    </row>
    <row r="11" spans="1:10" s="2" customFormat="1" ht="15.75" x14ac:dyDescent="0.25">
      <c r="B11" s="17" t="s">
        <v>64</v>
      </c>
      <c r="C11" s="70"/>
      <c r="D11" s="33"/>
    </row>
    <row r="12" spans="1:10" s="2" customFormat="1" ht="15.75" x14ac:dyDescent="0.25">
      <c r="A12" s="14"/>
      <c r="B12" s="17" t="s">
        <v>62</v>
      </c>
      <c r="C12" s="33"/>
      <c r="D12" s="33"/>
    </row>
    <row r="13" spans="1:10" s="2" customFormat="1" ht="15.75" x14ac:dyDescent="0.25">
      <c r="B13" s="33"/>
      <c r="C13" s="93"/>
      <c r="D13" s="33"/>
    </row>
    <row r="14" spans="1:10" s="2" customFormat="1" ht="15" x14ac:dyDescent="0.2">
      <c r="B14" s="85" t="s">
        <v>48</v>
      </c>
      <c r="D14" s="33"/>
      <c r="E14" s="14"/>
      <c r="F14" s="14"/>
      <c r="J14" s="14"/>
    </row>
    <row r="15" spans="1:10" s="2" customFormat="1" ht="18.75" x14ac:dyDescent="0.3">
      <c r="B15" s="78" t="s">
        <v>49</v>
      </c>
      <c r="C15" s="7"/>
      <c r="D15" s="14"/>
      <c r="J15" s="14"/>
    </row>
    <row r="16" spans="1:10" s="2" customFormat="1" ht="15.75" x14ac:dyDescent="0.25">
      <c r="B16" s="27" t="s">
        <v>95</v>
      </c>
      <c r="C16" s="28" t="s">
        <v>87</v>
      </c>
      <c r="F16" s="15"/>
      <c r="H16" s="14"/>
    </row>
    <row r="17" spans="2:24" ht="15.75" hidden="1" x14ac:dyDescent="0.25">
      <c r="B17" s="27" t="s">
        <v>1</v>
      </c>
      <c r="C17" s="28" t="s">
        <v>88</v>
      </c>
      <c r="E17" s="2"/>
      <c r="F17" s="15"/>
    </row>
    <row r="18" spans="2:24" ht="15.75" x14ac:dyDescent="0.25">
      <c r="B18" s="27" t="s">
        <v>93</v>
      </c>
      <c r="C18" s="28" t="s">
        <v>105</v>
      </c>
      <c r="F18" s="15"/>
    </row>
    <row r="19" spans="2:24" ht="15.75" hidden="1" x14ac:dyDescent="0.25">
      <c r="B19" s="27" t="s">
        <v>94</v>
      </c>
      <c r="C19" s="28" t="s">
        <v>2</v>
      </c>
      <c r="F19" s="15"/>
    </row>
    <row r="20" spans="2:24" ht="15.75" x14ac:dyDescent="0.25">
      <c r="B20" s="29"/>
      <c r="C20" s="30"/>
      <c r="F20" s="15"/>
    </row>
    <row r="21" spans="2:24" x14ac:dyDescent="0.2">
      <c r="F21" s="1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2:24" x14ac:dyDescent="0.2">
      <c r="K22" s="6"/>
      <c r="L22" s="9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x14ac:dyDescent="0.2"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2:24" x14ac:dyDescent="0.2">
      <c r="B24" s="8" t="s">
        <v>66</v>
      </c>
      <c r="C24" s="1"/>
      <c r="D24" s="1"/>
      <c r="E24" s="1"/>
      <c r="F24" s="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2:24" s="2" customFormat="1" x14ac:dyDescent="0.2"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4" s="2" customFormat="1" x14ac:dyDescent="0.2">
      <c r="C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2:24" s="2" customFormat="1" x14ac:dyDescent="0.2">
      <c r="D27" s="2" t="s">
        <v>89</v>
      </c>
      <c r="F27" s="7" t="s">
        <v>68</v>
      </c>
      <c r="H27" s="135">
        <v>26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2:24" s="3" customFormat="1" x14ac:dyDescent="0.2">
      <c r="C28" s="3" t="s">
        <v>90</v>
      </c>
      <c r="D28" s="3" t="s">
        <v>13</v>
      </c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2:24" s="2" customFormat="1" x14ac:dyDescent="0.2">
      <c r="B29" s="28" t="s">
        <v>79</v>
      </c>
      <c r="C29" s="135">
        <v>2</v>
      </c>
      <c r="D29" s="2">
        <f>+C29*H27</f>
        <v>52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2:24" s="2" customFormat="1" hidden="1" x14ac:dyDescent="0.2">
      <c r="B30" s="28" t="s">
        <v>80</v>
      </c>
      <c r="C30" s="65">
        <v>0</v>
      </c>
      <c r="D30" s="2">
        <f>+C30*H27</f>
        <v>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s="2" customFormat="1" x14ac:dyDescent="0.2">
      <c r="B31" s="28" t="s">
        <v>81</v>
      </c>
      <c r="C31" s="135">
        <v>1</v>
      </c>
      <c r="D31" s="2">
        <f>+C31*H27</f>
        <v>26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2:24" s="2" customFormat="1" hidden="1" x14ac:dyDescent="0.2">
      <c r="B32" s="28" t="s">
        <v>82</v>
      </c>
      <c r="C32" s="65">
        <v>0</v>
      </c>
      <c r="D32" s="2">
        <f>+C32*H27</f>
        <v>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2:24" s="2" customFormat="1" x14ac:dyDescent="0.2"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2:24" s="2" customFormat="1" x14ac:dyDescent="0.2">
      <c r="C34" s="14"/>
      <c r="D34" s="14"/>
      <c r="E34" s="14"/>
      <c r="G34" s="81" t="s">
        <v>50</v>
      </c>
      <c r="H34" s="14"/>
      <c r="I34" s="138">
        <v>0.2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2:24" s="2" customFormat="1" x14ac:dyDescent="0.2">
      <c r="C35" s="2" t="s">
        <v>3</v>
      </c>
      <c r="D35" s="127" t="s">
        <v>74</v>
      </c>
      <c r="E35" s="2" t="s">
        <v>69</v>
      </c>
      <c r="H35" s="2" t="s">
        <v>31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2:24" s="3" customFormat="1" ht="14.25" x14ac:dyDescent="0.2">
      <c r="C36" s="3" t="s">
        <v>30</v>
      </c>
      <c r="D36" s="82" t="s">
        <v>30</v>
      </c>
      <c r="E36" s="3" t="s">
        <v>91</v>
      </c>
      <c r="H36" s="3" t="s">
        <v>99</v>
      </c>
      <c r="J36" s="89"/>
      <c r="K36" s="90"/>
      <c r="L36" s="90"/>
      <c r="M36" s="82"/>
      <c r="N36" s="90"/>
      <c r="O36" s="82"/>
      <c r="P36" s="82"/>
      <c r="Q36" s="90"/>
      <c r="R36" s="90"/>
      <c r="S36" s="82"/>
      <c r="T36" s="82"/>
      <c r="U36" s="82"/>
      <c r="V36" s="82"/>
      <c r="W36" s="82"/>
      <c r="X36" s="82"/>
    </row>
    <row r="37" spans="2:24" s="2" customFormat="1" x14ac:dyDescent="0.2">
      <c r="B37" s="28" t="s">
        <v>79</v>
      </c>
      <c r="C37" s="19">
        <v>100</v>
      </c>
      <c r="D37" s="84">
        <f>I37</f>
        <v>939.2</v>
      </c>
      <c r="E37" s="19">
        <f>+D37-C37</f>
        <v>839.2</v>
      </c>
      <c r="G37" s="2" t="s">
        <v>77</v>
      </c>
      <c r="H37" s="136">
        <v>1174</v>
      </c>
      <c r="I37" s="80">
        <f>+$H37-(+$H37*I34)</f>
        <v>939.2</v>
      </c>
      <c r="J37" s="14"/>
      <c r="K37" s="14"/>
      <c r="L37" s="14"/>
      <c r="M37" s="3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2:24" s="2" customFormat="1" hidden="1" x14ac:dyDescent="0.2">
      <c r="B38" s="28" t="s">
        <v>80</v>
      </c>
      <c r="C38" s="19">
        <v>200</v>
      </c>
      <c r="D38" s="84">
        <f>I38</f>
        <v>1876.8</v>
      </c>
      <c r="E38" s="19">
        <f>+D38-C38</f>
        <v>1676.8</v>
      </c>
      <c r="G38" s="2" t="s">
        <v>77</v>
      </c>
      <c r="H38" s="68">
        <v>2346</v>
      </c>
      <c r="I38" s="80">
        <f>+$H38-(+$H38*I34)</f>
        <v>1876.8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2:24" s="2" customFormat="1" x14ac:dyDescent="0.2">
      <c r="B39" s="28" t="s">
        <v>81</v>
      </c>
      <c r="C39" s="19">
        <v>280</v>
      </c>
      <c r="D39" s="84">
        <f>I39</f>
        <v>1732.8</v>
      </c>
      <c r="E39" s="19">
        <f>+D39-C39</f>
        <v>1452.8</v>
      </c>
      <c r="G39" s="2" t="s">
        <v>77</v>
      </c>
      <c r="H39" s="136">
        <v>2166</v>
      </c>
      <c r="I39" s="80">
        <f>+$H39-(+$H39*I34)</f>
        <v>1732.8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2:24" s="2" customFormat="1" hidden="1" x14ac:dyDescent="0.2">
      <c r="B40" s="28" t="s">
        <v>82</v>
      </c>
      <c r="C40" s="19">
        <v>380</v>
      </c>
      <c r="D40" s="84">
        <f>I40</f>
        <v>2859.2</v>
      </c>
      <c r="E40" s="19">
        <f>+D40-C40</f>
        <v>2479.1999999999998</v>
      </c>
      <c r="G40" s="2" t="s">
        <v>77</v>
      </c>
      <c r="H40" s="68">
        <v>3574</v>
      </c>
      <c r="I40" s="80">
        <f>+$H40-(+$H40*I34)</f>
        <v>2859.2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2:24" s="14" customFormat="1" x14ac:dyDescent="0.2">
      <c r="B41" s="15"/>
      <c r="C41" s="20"/>
      <c r="D41" s="21"/>
      <c r="E41" s="20"/>
      <c r="H41" s="16"/>
      <c r="I41" s="16"/>
      <c r="J41" s="16"/>
      <c r="K41" s="16"/>
      <c r="L41" s="16"/>
    </row>
    <row r="42" spans="2:24" s="2" customFormat="1" x14ac:dyDescent="0.2">
      <c r="B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2:24" s="2" customFormat="1" x14ac:dyDescent="0.2">
      <c r="C43" s="2" t="s">
        <v>70</v>
      </c>
      <c r="D43" s="2" t="s">
        <v>70</v>
      </c>
      <c r="E43" s="2" t="s">
        <v>70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2:24" s="3" customFormat="1" x14ac:dyDescent="0.2">
      <c r="C44" s="3" t="s">
        <v>4</v>
      </c>
      <c r="D44" s="3" t="s">
        <v>74</v>
      </c>
      <c r="E44" s="3" t="s">
        <v>69</v>
      </c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</row>
    <row r="45" spans="2:24" s="2" customFormat="1" x14ac:dyDescent="0.2">
      <c r="B45" s="28" t="s">
        <v>79</v>
      </c>
      <c r="C45" s="19">
        <f>+D29*C37</f>
        <v>5200</v>
      </c>
      <c r="D45" s="19">
        <f>+D37*D29</f>
        <v>48838.400000000001</v>
      </c>
      <c r="E45" s="19">
        <f>+D45-C45</f>
        <v>43638.400000000001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2:24" s="2" customFormat="1" hidden="1" x14ac:dyDescent="0.2">
      <c r="B46" s="28" t="s">
        <v>80</v>
      </c>
      <c r="C46" s="22">
        <f>+D30*C38</f>
        <v>0</v>
      </c>
      <c r="D46" s="19">
        <f>+D38*D30</f>
        <v>0</v>
      </c>
      <c r="E46" s="19">
        <f>+D46-C46</f>
        <v>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2:24" s="2" customFormat="1" x14ac:dyDescent="0.2">
      <c r="B47" s="28" t="s">
        <v>81</v>
      </c>
      <c r="C47" s="19">
        <f>+D31*C39</f>
        <v>7280</v>
      </c>
      <c r="D47" s="19">
        <f>+D39*D31</f>
        <v>45052.799999999996</v>
      </c>
      <c r="E47" s="19">
        <f>+D47-C47</f>
        <v>37772.799999999996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2:24" s="2" customFormat="1" hidden="1" x14ac:dyDescent="0.2">
      <c r="B48" s="28" t="s">
        <v>82</v>
      </c>
      <c r="C48" s="19">
        <f>+D32*C40</f>
        <v>0</v>
      </c>
      <c r="D48" s="19">
        <f>+D40*D32</f>
        <v>0</v>
      </c>
      <c r="E48" s="19">
        <f>+D48-C48</f>
        <v>0</v>
      </c>
    </row>
    <row r="49" spans="2:7" s="2" customFormat="1" x14ac:dyDescent="0.2"/>
    <row r="50" spans="2:7" s="2" customFormat="1" x14ac:dyDescent="0.2"/>
    <row r="51" spans="2:7" x14ac:dyDescent="0.2">
      <c r="B51" s="7" t="s">
        <v>78</v>
      </c>
      <c r="E51" s="12">
        <f>SUM(E45:E48)</f>
        <v>81411.199999999997</v>
      </c>
      <c r="G51" s="4"/>
    </row>
    <row r="52" spans="2:7" x14ac:dyDescent="0.2">
      <c r="G52" s="4"/>
    </row>
    <row r="53" spans="2:7" x14ac:dyDescent="0.2">
      <c r="C53" s="6"/>
    </row>
  </sheetData>
  <sheetProtection algorithmName="SHA-512" hashValue="MPwFlk7x4xp+Lj7aSLJ5F/YoTtoC9wI3eOpQWENhHz2FscGQX/6N0d6uuXypaS/uNiBazoJKhywiEjap42AbmA==" saltValue="kT31gr4vE8QtfUBT4io1XA==" spinCount="100000" sheet="1" objects="1" scenarios="1" formatColumns="0" formatRows="0" selectLockedCells="1"/>
  <phoneticPr fontId="0" type="noConversion"/>
  <pageMargins left="0.18" right="0.57999999999999996" top="0.52" bottom="0.25" header="0.28000000000000003" footer="0.25"/>
  <pageSetup scale="57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SV Surfaced</vt:lpstr>
      <vt:lpstr>Flattops</vt:lpstr>
      <vt:lpstr>Varifocals</vt:lpstr>
      <vt:lpstr>Flattops!Print_Area</vt:lpstr>
      <vt:lpstr>'SV Surfaced'!Print_Area</vt:lpstr>
      <vt:lpstr>Varifocals!Print_Area</vt:lpstr>
    </vt:vector>
  </TitlesOfParts>
  <Company>Pre-Installed-Company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Pre-Installed-User</dc:creator>
  <cp:lastModifiedBy>harry</cp:lastModifiedBy>
  <cp:lastPrinted>2006-05-24T14:06:57Z</cp:lastPrinted>
  <dcterms:created xsi:type="dcterms:W3CDTF">2001-10-11T13:40:49Z</dcterms:created>
  <dcterms:modified xsi:type="dcterms:W3CDTF">2020-06-26T10:41:44Z</dcterms:modified>
</cp:coreProperties>
</file>